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업무폴더\모의고사\2025_63\12월\"/>
    </mc:Choice>
  </mc:AlternateContent>
  <xr:revisionPtr revIDLastSave="0" documentId="13_ncr:1_{3E854DF5-1F69-459F-AA35-8D7B47D7D312}" xr6:coauthVersionLast="47" xr6:coauthVersionMax="47" xr10:uidLastSave="{00000000-0000-0000-0000-000000000000}"/>
  <bookViews>
    <workbookView xWindow="28680" yWindow="-120" windowWidth="29040" windowHeight="15840" activeTab="6" xr2:uid="{8285149A-4ECC-412F-AB7E-11852A5A0DCD}"/>
  </bookViews>
  <sheets>
    <sheet name="전체통계표" sheetId="7" r:id="rId1"/>
    <sheet name="산업재산권법통계표" sheetId="5" r:id="rId2"/>
    <sheet name="민법통계표" sheetId="2" r:id="rId3"/>
    <sheet name="자연과학통계표" sheetId="8" r:id="rId4"/>
    <sheet name="문항분석표(산업재산권법)" sheetId="4" r:id="rId5"/>
    <sheet name="문항분석표(민법개론)" sheetId="3" r:id="rId6"/>
    <sheet name="문항분석표(자연과학)" sheetId="9" r:id="rId7"/>
  </sheets>
  <externalReferences>
    <externalReference r:id="rId8"/>
  </externalReferences>
  <definedNames>
    <definedName name="_xlnm._FilterDatabase" localSheetId="2" hidden="1">민법통계표!#REF!</definedName>
    <definedName name="_xlnm._FilterDatabase" localSheetId="3" hidden="1">자연과학통계표!#REF!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0" i="7" l="1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09" i="7"/>
  <c r="J108" i="7"/>
  <c r="J107" i="7"/>
  <c r="J106" i="7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5" i="5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06" i="2"/>
  <c r="G10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5" i="2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04" i="8"/>
  <c r="G103" i="8"/>
  <c r="G102" i="8"/>
  <c r="G101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5" i="8"/>
  <c r="Q48" i="8"/>
  <c r="Q48" i="2"/>
  <c r="Q49" i="8"/>
  <c r="Q49" i="2"/>
  <c r="Q49" i="5"/>
  <c r="Q48" i="5"/>
  <c r="H16" i="7"/>
  <c r="H72" i="7"/>
  <c r="H14" i="7"/>
  <c r="H106" i="7"/>
  <c r="H50" i="7"/>
  <c r="H73" i="7"/>
  <c r="H107" i="7"/>
  <c r="H58" i="7"/>
  <c r="H60" i="7"/>
  <c r="H77" i="7"/>
  <c r="H108" i="7"/>
  <c r="H95" i="7"/>
  <c r="H28" i="7"/>
  <c r="H55" i="7"/>
  <c r="H84" i="7"/>
  <c r="H5" i="7"/>
  <c r="H6" i="7"/>
  <c r="H96" i="7"/>
  <c r="H109" i="7"/>
  <c r="H93" i="7"/>
  <c r="H65" i="7"/>
  <c r="H110" i="7"/>
  <c r="H8" i="7"/>
  <c r="H9" i="7"/>
  <c r="H11" i="7"/>
  <c r="H61" i="7"/>
  <c r="H62" i="7"/>
  <c r="H111" i="7"/>
  <c r="H39" i="7"/>
  <c r="H112" i="7"/>
  <c r="H76" i="7"/>
  <c r="H19" i="7"/>
  <c r="H105" i="7"/>
  <c r="H12" i="7"/>
  <c r="H52" i="7"/>
  <c r="H24" i="7"/>
  <c r="H91" i="7"/>
  <c r="H25" i="7"/>
  <c r="H75" i="7"/>
  <c r="H17" i="7"/>
  <c r="H35" i="7"/>
  <c r="H48" i="7"/>
  <c r="H21" i="7"/>
  <c r="H41" i="7"/>
  <c r="H36" i="7"/>
  <c r="H46" i="7"/>
  <c r="H85" i="7"/>
  <c r="H42" i="7"/>
  <c r="H34" i="7"/>
  <c r="H104" i="7"/>
  <c r="H113" i="7"/>
  <c r="H56" i="7"/>
  <c r="H20" i="7"/>
  <c r="H29" i="7"/>
  <c r="H114" i="7"/>
  <c r="H51" i="7"/>
  <c r="H49" i="7"/>
  <c r="H101" i="7"/>
  <c r="H26" i="7"/>
  <c r="H63" i="7"/>
  <c r="H66" i="7"/>
  <c r="H30" i="7"/>
  <c r="H43" i="7"/>
  <c r="H115" i="7"/>
  <c r="H13" i="7"/>
  <c r="H53" i="7"/>
  <c r="H88" i="7"/>
  <c r="H102" i="7"/>
  <c r="H15" i="7"/>
  <c r="H59" i="7"/>
  <c r="H97" i="7"/>
  <c r="H67" i="7"/>
  <c r="H31" i="7"/>
  <c r="H37" i="7"/>
  <c r="H18" i="7"/>
  <c r="H74" i="7"/>
  <c r="H27" i="7"/>
  <c r="H47" i="7"/>
  <c r="H98" i="7"/>
  <c r="H54" i="7"/>
  <c r="H40" i="7"/>
  <c r="H78" i="7"/>
  <c r="H116" i="7"/>
  <c r="H32" i="7"/>
  <c r="H100" i="7"/>
  <c r="H10" i="7"/>
  <c r="H79" i="7"/>
  <c r="H68" i="7"/>
  <c r="H44" i="7"/>
  <c r="H22" i="7"/>
  <c r="H57" i="7"/>
  <c r="H117" i="7"/>
  <c r="H103" i="7"/>
  <c r="H69" i="7"/>
  <c r="H38" i="7"/>
  <c r="H94" i="7"/>
  <c r="H118" i="7"/>
  <c r="H45" i="7"/>
  <c r="H70" i="7"/>
  <c r="H33" i="7"/>
  <c r="H119" i="7"/>
  <c r="H120" i="7"/>
  <c r="H89" i="7"/>
  <c r="H121" i="7"/>
  <c r="H90" i="7"/>
  <c r="H81" i="7"/>
  <c r="H82" i="7"/>
  <c r="H64" i="7"/>
  <c r="H92" i="7"/>
  <c r="H86" i="7"/>
  <c r="H80" i="7"/>
  <c r="H23" i="7"/>
  <c r="H122" i="7"/>
  <c r="H123" i="7"/>
  <c r="H124" i="7"/>
  <c r="H83" i="7"/>
  <c r="H99" i="7"/>
  <c r="H125" i="7"/>
  <c r="H87" i="7"/>
  <c r="H71" i="7"/>
  <c r="H7" i="7"/>
  <c r="T51" i="7" s="1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H4" i="9"/>
  <c r="F4" i="9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H4" i="3"/>
  <c r="F4" i="3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H4" i="4"/>
  <c r="F4" i="4"/>
  <c r="F25" i="5"/>
  <c r="F71" i="5"/>
  <c r="F12" i="5"/>
  <c r="F26" i="5"/>
  <c r="F91" i="5"/>
  <c r="F51" i="5"/>
  <c r="F68" i="5"/>
  <c r="F76" i="5"/>
  <c r="F101" i="5"/>
  <c r="F57" i="5"/>
  <c r="F69" i="5"/>
  <c r="F61" i="5"/>
  <c r="F6" i="5"/>
  <c r="F5" i="5"/>
  <c r="F98" i="5"/>
  <c r="F92" i="5"/>
  <c r="F58" i="5"/>
  <c r="F15" i="5"/>
  <c r="F16" i="5"/>
  <c r="F27" i="5"/>
  <c r="F74" i="5"/>
  <c r="F45" i="5"/>
  <c r="F59" i="5"/>
  <c r="F87" i="5"/>
  <c r="F8" i="5"/>
  <c r="F88" i="5"/>
  <c r="F9" i="5"/>
  <c r="F41" i="5"/>
  <c r="F31" i="5"/>
  <c r="F89" i="5"/>
  <c r="F20" i="5"/>
  <c r="F93" i="5"/>
  <c r="F21" i="5"/>
  <c r="F52" i="5"/>
  <c r="F36" i="5"/>
  <c r="F7" i="5"/>
  <c r="F60" i="5"/>
  <c r="F46" i="5"/>
  <c r="F70" i="5"/>
  <c r="F80" i="5"/>
  <c r="F22" i="5"/>
  <c r="F37" i="5"/>
  <c r="F102" i="5"/>
  <c r="F62" i="5"/>
  <c r="F47" i="5"/>
  <c r="F23" i="5"/>
  <c r="F53" i="5"/>
  <c r="F32" i="5"/>
  <c r="F104" i="5"/>
  <c r="F28" i="5"/>
  <c r="F54" i="5"/>
  <c r="F63" i="5"/>
  <c r="F42" i="5"/>
  <c r="F38" i="5"/>
  <c r="F13" i="5"/>
  <c r="F64" i="5"/>
  <c r="F82" i="5"/>
  <c r="F94" i="5"/>
  <c r="F14" i="5"/>
  <c r="F65" i="5"/>
  <c r="F72" i="5"/>
  <c r="F29" i="5"/>
  <c r="F39" i="5"/>
  <c r="F10" i="5"/>
  <c r="F33" i="5"/>
  <c r="F17" i="5"/>
  <c r="F66" i="5"/>
  <c r="F90" i="5"/>
  <c r="F48" i="5"/>
  <c r="F34" i="5"/>
  <c r="F83" i="5"/>
  <c r="F35" i="5"/>
  <c r="F99" i="5"/>
  <c r="F11" i="5"/>
  <c r="F84" i="5"/>
  <c r="F81" i="5"/>
  <c r="F55" i="5"/>
  <c r="F18" i="5"/>
  <c r="F49" i="5"/>
  <c r="F85" i="5"/>
  <c r="F50" i="5"/>
  <c r="F30" i="5"/>
  <c r="F100" i="5"/>
  <c r="F43" i="5"/>
  <c r="F44" i="5"/>
  <c r="F40" i="5"/>
  <c r="F75" i="5"/>
  <c r="F77" i="5"/>
  <c r="F67" i="5"/>
  <c r="F86" i="5"/>
  <c r="F56" i="5"/>
  <c r="F95" i="5"/>
  <c r="F96" i="5"/>
  <c r="F78" i="5"/>
  <c r="F24" i="5"/>
  <c r="F79" i="5"/>
  <c r="F103" i="5"/>
  <c r="F28" i="2"/>
  <c r="F61" i="2"/>
  <c r="F18" i="2"/>
  <c r="F65" i="2"/>
  <c r="F62" i="2"/>
  <c r="F66" i="2"/>
  <c r="F67" i="2"/>
  <c r="F85" i="2"/>
  <c r="F76" i="2"/>
  <c r="F7" i="2"/>
  <c r="F71" i="2"/>
  <c r="F49" i="2"/>
  <c r="F9" i="2"/>
  <c r="F13" i="2"/>
  <c r="F99" i="2"/>
  <c r="F77" i="2"/>
  <c r="F89" i="2"/>
  <c r="F5" i="2"/>
  <c r="F14" i="2"/>
  <c r="F10" i="2"/>
  <c r="F55" i="2"/>
  <c r="F56" i="2"/>
  <c r="F24" i="2"/>
  <c r="F86" i="2"/>
  <c r="F25" i="2"/>
  <c r="F11" i="2"/>
  <c r="F68" i="2"/>
  <c r="F12" i="2"/>
  <c r="F94" i="2"/>
  <c r="F43" i="2"/>
  <c r="F81" i="2"/>
  <c r="F8" i="2"/>
  <c r="F35" i="2"/>
  <c r="F44" i="2"/>
  <c r="F26" i="2"/>
  <c r="F39" i="2"/>
  <c r="F29" i="2"/>
  <c r="F50" i="2"/>
  <c r="F87" i="2"/>
  <c r="F45" i="2"/>
  <c r="F36" i="2"/>
  <c r="F104" i="2"/>
  <c r="F69" i="2"/>
  <c r="F30" i="2"/>
  <c r="F37" i="2"/>
  <c r="F46" i="2"/>
  <c r="F51" i="2"/>
  <c r="F102" i="2"/>
  <c r="F38" i="2"/>
  <c r="F63" i="2"/>
  <c r="F19" i="2"/>
  <c r="F31" i="2"/>
  <c r="F40" i="2"/>
  <c r="F20" i="2"/>
  <c r="F52" i="2"/>
  <c r="F82" i="2"/>
  <c r="F90" i="2"/>
  <c r="F15" i="2"/>
  <c r="F64" i="2"/>
  <c r="F57" i="2"/>
  <c r="F72" i="2"/>
  <c r="F16" i="2"/>
  <c r="F58" i="2"/>
  <c r="F21" i="2"/>
  <c r="F41" i="2"/>
  <c r="F27" i="2"/>
  <c r="F17" i="2"/>
  <c r="F92" i="2"/>
  <c r="F47" i="2"/>
  <c r="F70" i="2"/>
  <c r="F73" i="2"/>
  <c r="F42" i="2"/>
  <c r="F100" i="2"/>
  <c r="F22" i="2"/>
  <c r="F91" i="2"/>
  <c r="F88" i="2"/>
  <c r="F48" i="2"/>
  <c r="F32" i="2"/>
  <c r="F33" i="2"/>
  <c r="F95" i="2"/>
  <c r="F59" i="2"/>
  <c r="F53" i="2"/>
  <c r="F103" i="2"/>
  <c r="F54" i="2"/>
  <c r="F74" i="2"/>
  <c r="F34" i="2"/>
  <c r="F83" i="2"/>
  <c r="F78" i="2"/>
  <c r="F97" i="2"/>
  <c r="F93" i="2"/>
  <c r="F60" i="2"/>
  <c r="F101" i="2"/>
  <c r="F84" i="2"/>
  <c r="F96" i="2"/>
  <c r="F23" i="2"/>
  <c r="F79" i="2"/>
  <c r="F98" i="2"/>
  <c r="F9" i="8"/>
  <c r="F83" i="8"/>
  <c r="F21" i="8"/>
  <c r="F63" i="8"/>
  <c r="F43" i="8"/>
  <c r="F64" i="8"/>
  <c r="F44" i="8"/>
  <c r="F67" i="8"/>
  <c r="F89" i="8"/>
  <c r="F33" i="8"/>
  <c r="F22" i="8"/>
  <c r="F10" i="8"/>
  <c r="F11" i="8"/>
  <c r="F74" i="8"/>
  <c r="F94" i="8"/>
  <c r="F28" i="8"/>
  <c r="F13" i="8"/>
  <c r="F5" i="8"/>
  <c r="F14" i="8"/>
  <c r="F45" i="8"/>
  <c r="F84" i="8"/>
  <c r="F46" i="8"/>
  <c r="F34" i="8"/>
  <c r="F47" i="8"/>
  <c r="F35" i="8"/>
  <c r="F48" i="8"/>
  <c r="F56" i="8"/>
  <c r="F75" i="8"/>
  <c r="F15" i="8"/>
  <c r="F29" i="8"/>
  <c r="F49" i="8"/>
  <c r="F23" i="8"/>
  <c r="F68" i="8"/>
  <c r="F69" i="8"/>
  <c r="F24" i="8"/>
  <c r="F36" i="8"/>
  <c r="F12" i="8"/>
  <c r="F85" i="8"/>
  <c r="F70" i="8"/>
  <c r="F37" i="8"/>
  <c r="F98" i="8"/>
  <c r="F38" i="8"/>
  <c r="F6" i="8"/>
  <c r="F50" i="8"/>
  <c r="F57" i="8"/>
  <c r="F71" i="8"/>
  <c r="F80" i="8"/>
  <c r="F25" i="8"/>
  <c r="F76" i="8"/>
  <c r="F99" i="8"/>
  <c r="F26" i="8"/>
  <c r="F58" i="8"/>
  <c r="F17" i="8"/>
  <c r="F51" i="8"/>
  <c r="F90" i="8"/>
  <c r="F39" i="8"/>
  <c r="F59" i="8"/>
  <c r="F60" i="8"/>
  <c r="F40" i="8"/>
  <c r="F72" i="8"/>
  <c r="F16" i="8"/>
  <c r="F52" i="8"/>
  <c r="F65" i="8"/>
  <c r="F73" i="8"/>
  <c r="F100" i="8"/>
  <c r="F77" i="8"/>
  <c r="F18" i="8"/>
  <c r="F78" i="8"/>
  <c r="F19" i="8"/>
  <c r="F91" i="8"/>
  <c r="F20" i="8"/>
  <c r="F53" i="8"/>
  <c r="F8" i="8"/>
  <c r="F27" i="8"/>
  <c r="F30" i="8"/>
  <c r="F95" i="8"/>
  <c r="F92" i="8"/>
  <c r="F31" i="8"/>
  <c r="F41" i="8"/>
  <c r="F32" i="8"/>
  <c r="F86" i="8"/>
  <c r="F42" i="8"/>
  <c r="F96" i="8"/>
  <c r="F97" i="8"/>
  <c r="F87" i="8"/>
  <c r="F66" i="8"/>
  <c r="F81" i="8"/>
  <c r="F61" i="8"/>
  <c r="Q47" i="8"/>
  <c r="Q47" i="2"/>
  <c r="Q47" i="5"/>
  <c r="T50" i="7" l="1"/>
  <c r="F7" i="8"/>
  <c r="F6" i="2"/>
  <c r="F19" i="5"/>
  <c r="Q22" i="8" l="1"/>
  <c r="Q22" i="2"/>
  <c r="Q20" i="5"/>
  <c r="Q44" i="8"/>
  <c r="Q45" i="8"/>
  <c r="Q19" i="2"/>
  <c r="Q20" i="2"/>
  <c r="Q43" i="2"/>
  <c r="Q44" i="2"/>
  <c r="Q11" i="5"/>
  <c r="Q17" i="5"/>
  <c r="Q18" i="5"/>
  <c r="Q41" i="5"/>
  <c r="Q42" i="5"/>
  <c r="T41" i="7" l="1"/>
  <c r="T42" i="7"/>
  <c r="I32" i="7"/>
  <c r="J32" i="7" s="1"/>
  <c r="I97" i="7"/>
  <c r="J97" i="7" s="1"/>
  <c r="I73" i="7"/>
  <c r="J73" i="7" s="1"/>
  <c r="I85" i="7"/>
  <c r="J85" i="7" s="1"/>
  <c r="I37" i="7"/>
  <c r="J37" i="7" s="1"/>
  <c r="I44" i="7"/>
  <c r="J44" i="7" s="1"/>
  <c r="I36" i="7"/>
  <c r="J36" i="7" s="1"/>
  <c r="I87" i="7"/>
  <c r="J87" i="7" s="1"/>
  <c r="T18" i="7"/>
  <c r="I69" i="7"/>
  <c r="J69" i="7" s="1"/>
  <c r="I63" i="7"/>
  <c r="J63" i="7" s="1"/>
  <c r="I47" i="7"/>
  <c r="J47" i="7" s="1"/>
  <c r="I82" i="7"/>
  <c r="J82" i="7" s="1"/>
  <c r="I29" i="7"/>
  <c r="J29" i="7" s="1"/>
  <c r="I65" i="7"/>
  <c r="J65" i="7" s="1"/>
  <c r="I68" i="7"/>
  <c r="J68" i="7" s="1"/>
  <c r="I50" i="7"/>
  <c r="J50" i="7" s="1"/>
  <c r="I24" i="7"/>
  <c r="J24" i="7" s="1"/>
  <c r="I20" i="7"/>
  <c r="J20" i="7" s="1"/>
  <c r="I95" i="7"/>
  <c r="J95" i="7" s="1"/>
  <c r="I16" i="7"/>
  <c r="J16" i="7" s="1"/>
  <c r="I31" i="7"/>
  <c r="J31" i="7" s="1"/>
  <c r="I42" i="7"/>
  <c r="J42" i="7" s="1"/>
  <c r="I64" i="7"/>
  <c r="J64" i="7" s="1"/>
  <c r="I56" i="7"/>
  <c r="J56" i="7" s="1"/>
  <c r="I9" i="7"/>
  <c r="J9" i="7" s="1"/>
  <c r="I49" i="7"/>
  <c r="J49" i="7" s="1"/>
  <c r="T34" i="7"/>
  <c r="T33" i="7"/>
  <c r="I86" i="7"/>
  <c r="J86" i="7" s="1"/>
  <c r="I17" i="7"/>
  <c r="J17" i="7" s="1"/>
  <c r="I23" i="7"/>
  <c r="J23" i="7" s="1"/>
  <c r="I101" i="7"/>
  <c r="J101" i="7" s="1"/>
  <c r="T32" i="7"/>
  <c r="I89" i="7"/>
  <c r="J89" i="7" s="1"/>
  <c r="I35" i="7"/>
  <c r="J35" i="7" s="1"/>
  <c r="I54" i="7"/>
  <c r="J54" i="7" s="1"/>
  <c r="I90" i="7"/>
  <c r="J90" i="7" s="1"/>
  <c r="I25" i="7"/>
  <c r="J25" i="7" s="1"/>
  <c r="T37" i="7"/>
  <c r="T31" i="7"/>
  <c r="I99" i="7"/>
  <c r="J99" i="7" s="1"/>
  <c r="I10" i="7"/>
  <c r="J10" i="7" s="1"/>
  <c r="I84" i="7"/>
  <c r="J84" i="7" s="1"/>
  <c r="I22" i="7"/>
  <c r="J22" i="7" s="1"/>
  <c r="I88" i="7"/>
  <c r="J88" i="7" s="1"/>
  <c r="I21" i="7"/>
  <c r="J21" i="7" s="1"/>
  <c r="T38" i="7"/>
  <c r="T30" i="7"/>
  <c r="I15" i="7"/>
  <c r="J15" i="7" s="1"/>
  <c r="I74" i="7"/>
  <c r="J74" i="7" s="1"/>
  <c r="I92" i="7"/>
  <c r="J92" i="7" s="1"/>
  <c r="I46" i="7"/>
  <c r="J46" i="7" s="1"/>
  <c r="I7" i="7"/>
  <c r="J7" i="7" s="1"/>
  <c r="I45" i="7"/>
  <c r="J45" i="7" s="1"/>
  <c r="I5" i="7"/>
  <c r="J5" i="7" s="1"/>
  <c r="T39" i="7"/>
  <c r="T35" i="7"/>
  <c r="T16" i="7"/>
  <c r="I76" i="7"/>
  <c r="J76" i="7" s="1"/>
  <c r="I66" i="7"/>
  <c r="J66" i="7" s="1"/>
  <c r="I51" i="7"/>
  <c r="J51" i="7" s="1"/>
  <c r="I105" i="7"/>
  <c r="J105" i="7" s="1"/>
  <c r="I60" i="7"/>
  <c r="J60" i="7" s="1"/>
  <c r="T36" i="7"/>
  <c r="T15" i="7"/>
  <c r="I26" i="7"/>
  <c r="J26" i="7" s="1"/>
  <c r="I34" i="7"/>
  <c r="J34" i="7" s="1"/>
  <c r="I94" i="7"/>
  <c r="J94" i="7" s="1"/>
  <c r="I103" i="7"/>
  <c r="J103" i="7" s="1"/>
  <c r="T14" i="7"/>
  <c r="I12" i="7"/>
  <c r="J12" i="7" s="1"/>
  <c r="I58" i="7"/>
  <c r="J58" i="7" s="1"/>
  <c r="I93" i="7"/>
  <c r="J93" i="7" s="1"/>
  <c r="I57" i="7"/>
  <c r="J57" i="7" s="1"/>
  <c r="I41" i="7"/>
  <c r="J41" i="7" s="1"/>
  <c r="I38" i="7"/>
  <c r="J38" i="7" s="1"/>
  <c r="I98" i="7"/>
  <c r="J98" i="7" s="1"/>
  <c r="I48" i="7"/>
  <c r="J48" i="7" s="1"/>
  <c r="I96" i="7"/>
  <c r="J96" i="7" s="1"/>
  <c r="I72" i="7"/>
  <c r="J72" i="7" s="1"/>
  <c r="I8" i="7"/>
  <c r="J8" i="7" s="1"/>
  <c r="I61" i="7"/>
  <c r="J61" i="7" s="1"/>
  <c r="I11" i="7"/>
  <c r="J11" i="7" s="1"/>
  <c r="I78" i="7"/>
  <c r="J78" i="7" s="1"/>
  <c r="I27" i="7"/>
  <c r="J27" i="7" s="1"/>
  <c r="I18" i="7"/>
  <c r="J18" i="7" s="1"/>
  <c r="I70" i="7"/>
  <c r="J70" i="7" s="1"/>
  <c r="I52" i="7"/>
  <c r="J52" i="7" s="1"/>
  <c r="I14" i="7"/>
  <c r="J14" i="7" s="1"/>
  <c r="I33" i="7"/>
  <c r="J33" i="7" s="1"/>
  <c r="I91" i="7"/>
  <c r="J91" i="7" s="1"/>
  <c r="I71" i="7"/>
  <c r="J71" i="7" s="1"/>
  <c r="I81" i="7"/>
  <c r="J81" i="7" s="1"/>
  <c r="I13" i="7"/>
  <c r="J13" i="7" s="1"/>
  <c r="I77" i="7"/>
  <c r="J77" i="7" s="1"/>
  <c r="I102" i="7"/>
  <c r="J102" i="7" s="1"/>
  <c r="I104" i="7"/>
  <c r="J104" i="7" s="1"/>
  <c r="I62" i="7"/>
  <c r="J62" i="7" s="1"/>
  <c r="I75" i="7"/>
  <c r="J75" i="7" s="1"/>
  <c r="I55" i="7"/>
  <c r="J55" i="7" s="1"/>
  <c r="T40" i="7"/>
  <c r="T5" i="7"/>
  <c r="U5" i="7" s="1"/>
  <c r="T45" i="7"/>
  <c r="I19" i="7"/>
  <c r="J19" i="7" s="1"/>
  <c r="I40" i="7"/>
  <c r="J40" i="7" s="1"/>
  <c r="I39" i="7"/>
  <c r="J39" i="7" s="1"/>
  <c r="I6" i="7"/>
  <c r="J6" i="7" s="1"/>
  <c r="I67" i="7"/>
  <c r="J67" i="7" s="1"/>
  <c r="I59" i="7"/>
  <c r="J59" i="7" s="1"/>
  <c r="T44" i="7"/>
  <c r="I80" i="7"/>
  <c r="J80" i="7" s="1"/>
  <c r="I28" i="7"/>
  <c r="J28" i="7" s="1"/>
  <c r="I30" i="7"/>
  <c r="J30" i="7" s="1"/>
  <c r="T43" i="7"/>
  <c r="I53" i="7"/>
  <c r="J53" i="7" s="1"/>
  <c r="I83" i="7"/>
  <c r="J83" i="7" s="1"/>
  <c r="I43" i="7"/>
  <c r="J43" i="7" s="1"/>
  <c r="I100" i="7"/>
  <c r="J100" i="7" s="1"/>
  <c r="I79" i="7"/>
  <c r="J79" i="7" s="1"/>
  <c r="T17" i="7"/>
  <c r="T13" i="7"/>
  <c r="T12" i="7"/>
  <c r="T11" i="7"/>
  <c r="T10" i="7"/>
  <c r="T9" i="7"/>
  <c r="T8" i="7"/>
  <c r="T7" i="7"/>
  <c r="T6" i="7"/>
  <c r="T29" i="7"/>
  <c r="T28" i="7"/>
  <c r="T27" i="7"/>
  <c r="T26" i="7"/>
  <c r="T25" i="7"/>
  <c r="T24" i="7"/>
  <c r="T23" i="7"/>
  <c r="T22" i="7"/>
  <c r="T21" i="7"/>
  <c r="T20" i="7"/>
  <c r="T19" i="7"/>
  <c r="Q43" i="8"/>
  <c r="Q42" i="8"/>
  <c r="Q21" i="8"/>
  <c r="Q20" i="8"/>
  <c r="Q19" i="8"/>
  <c r="Q17" i="8"/>
  <c r="Q16" i="8"/>
  <c r="Q15" i="8"/>
  <c r="Q14" i="8"/>
  <c r="Q13" i="8"/>
  <c r="Q12" i="8"/>
  <c r="Q36" i="8"/>
  <c r="Q35" i="8"/>
  <c r="Q11" i="8"/>
  <c r="Q39" i="8"/>
  <c r="Q37" i="8"/>
  <c r="Q34" i="8"/>
  <c r="Q10" i="8"/>
  <c r="Q9" i="8"/>
  <c r="Q40" i="8"/>
  <c r="Q33" i="8"/>
  <c r="Q32" i="8"/>
  <c r="Q8" i="8"/>
  <c r="Q41" i="8"/>
  <c r="Q38" i="8"/>
  <c r="Q31" i="8"/>
  <c r="Q7" i="8"/>
  <c r="Q30" i="8"/>
  <c r="Q6" i="8"/>
  <c r="Q29" i="8"/>
  <c r="Q28" i="8"/>
  <c r="Q27" i="8"/>
  <c r="Q26" i="8"/>
  <c r="Q25" i="8"/>
  <c r="Q24" i="8"/>
  <c r="Q23" i="8"/>
  <c r="Q18" i="8"/>
  <c r="Q5" i="8"/>
  <c r="Q45" i="2"/>
  <c r="Q21" i="2"/>
  <c r="Q42" i="2"/>
  <c r="Q18" i="2"/>
  <c r="Q41" i="2"/>
  <c r="Q17" i="2"/>
  <c r="Q40" i="2"/>
  <c r="Q16" i="2"/>
  <c r="Q39" i="2"/>
  <c r="Q15" i="2"/>
  <c r="Q38" i="2"/>
  <c r="Q14" i="2"/>
  <c r="Q13" i="2"/>
  <c r="Q36" i="2"/>
  <c r="Q12" i="2"/>
  <c r="Q35" i="2"/>
  <c r="Q11" i="2"/>
  <c r="Q34" i="2"/>
  <c r="Q10" i="2"/>
  <c r="Q33" i="2"/>
  <c r="Q9" i="2"/>
  <c r="Q37" i="2"/>
  <c r="Q32" i="2"/>
  <c r="Q8" i="2"/>
  <c r="Q31" i="2"/>
  <c r="Q7" i="2"/>
  <c r="Q30" i="2"/>
  <c r="Q6" i="2"/>
  <c r="Q29" i="2"/>
  <c r="Q28" i="2"/>
  <c r="Q27" i="2"/>
  <c r="Q26" i="2"/>
  <c r="Q25" i="2"/>
  <c r="Q24" i="2"/>
  <c r="Q23" i="2"/>
  <c r="Q5" i="2"/>
  <c r="Q43" i="5"/>
  <c r="Q19" i="5"/>
  <c r="Q40" i="5"/>
  <c r="Q16" i="5"/>
  <c r="Q39" i="5"/>
  <c r="Q15" i="5"/>
  <c r="Q38" i="5"/>
  <c r="Q14" i="5"/>
  <c r="Q37" i="5"/>
  <c r="Q13" i="5"/>
  <c r="Q36" i="5"/>
  <c r="Q12" i="5"/>
  <c r="Q35" i="5"/>
  <c r="Q34" i="5"/>
  <c r="Q10" i="5"/>
  <c r="Q33" i="5"/>
  <c r="Q9" i="5"/>
  <c r="Q32" i="5"/>
  <c r="Q8" i="5"/>
  <c r="Q31" i="5"/>
  <c r="Q7" i="5"/>
  <c r="Q30" i="5"/>
  <c r="Q6" i="5"/>
  <c r="Q29" i="5"/>
  <c r="Q28" i="5"/>
  <c r="Q27" i="5"/>
  <c r="Q26" i="5"/>
  <c r="Q25" i="5"/>
  <c r="Q24" i="5"/>
  <c r="Q23" i="5"/>
  <c r="Q5" i="5"/>
  <c r="Q22" i="5"/>
  <c r="Q45" i="5"/>
  <c r="Q21" i="5"/>
  <c r="Q44" i="5"/>
  <c r="U6" i="7" l="1"/>
  <c r="U7" i="7" s="1"/>
  <c r="U8" i="7" s="1"/>
  <c r="U9" i="7"/>
  <c r="U10" i="7" s="1"/>
  <c r="U11" i="7" s="1"/>
  <c r="U12" i="7"/>
  <c r="U13" i="7" s="1"/>
  <c r="U14" i="7" s="1"/>
  <c r="U15" i="7" s="1"/>
  <c r="U16" i="7" s="1"/>
  <c r="U17" i="7" s="1"/>
  <c r="U18" i="7" s="1"/>
  <c r="U19" i="7" s="1"/>
  <c r="U20" i="7" s="1"/>
  <c r="U21" i="7" s="1"/>
  <c r="U22" i="7" s="1"/>
  <c r="U23" i="7" s="1"/>
  <c r="U24" i="7" s="1"/>
  <c r="U25" i="7" s="1"/>
  <c r="U26" i="7" s="1"/>
  <c r="U27" i="7" s="1"/>
  <c r="U28" i="7" s="1"/>
  <c r="U29" i="7" s="1"/>
  <c r="U30" i="7" s="1"/>
  <c r="U31" i="7" s="1"/>
  <c r="U32" i="7" s="1"/>
  <c r="U33" i="7" s="1"/>
  <c r="U34" i="7" s="1"/>
  <c r="U35" i="7" s="1"/>
  <c r="U36" i="7" s="1"/>
  <c r="U37" i="7" s="1"/>
  <c r="U38" i="7" s="1"/>
  <c r="U39" i="7" s="1"/>
  <c r="U40" i="7" s="1"/>
  <c r="U41" i="7" s="1"/>
  <c r="U42" i="7" s="1"/>
  <c r="U43" i="7" s="1"/>
  <c r="U44" i="7" s="1"/>
  <c r="U45" i="7" s="1"/>
  <c r="R5" i="8"/>
  <c r="R6" i="8" l="1"/>
  <c r="R7" i="8" s="1"/>
  <c r="R8" i="8" s="1"/>
  <c r="R9" i="8" s="1"/>
  <c r="R10" i="8" s="1"/>
  <c r="R11" i="8" s="1"/>
  <c r="R12" i="8" s="1"/>
  <c r="R13" i="8" s="1"/>
  <c r="R14" i="8" s="1"/>
  <c r="R15" i="8" s="1"/>
  <c r="R16" i="8" s="1"/>
  <c r="R17" i="8" s="1"/>
  <c r="R18" i="8" s="1"/>
  <c r="R19" i="8" s="1"/>
  <c r="R20" i="8" s="1"/>
  <c r="R21" i="8" s="1"/>
  <c r="R22" i="8" s="1"/>
  <c r="R23" i="8" s="1"/>
  <c r="R24" i="8" s="1"/>
  <c r="R25" i="8" s="1"/>
  <c r="R26" i="8" s="1"/>
  <c r="R27" i="8" s="1"/>
  <c r="R28" i="8" s="1"/>
  <c r="R29" i="8" s="1"/>
  <c r="R30" i="8" s="1"/>
  <c r="R31" i="8" s="1"/>
  <c r="R32" i="8" s="1"/>
  <c r="R33" i="8" s="1"/>
  <c r="R34" i="8" s="1"/>
  <c r="R35" i="8" s="1"/>
  <c r="R36" i="8" s="1"/>
  <c r="R37" i="8" s="1"/>
  <c r="R38" i="8" s="1"/>
  <c r="R39" i="8" s="1"/>
  <c r="R40" i="8" s="1"/>
  <c r="R41" i="8" s="1"/>
  <c r="R42" i="8" s="1"/>
  <c r="R43" i="8" s="1"/>
  <c r="R44" i="8" s="1"/>
  <c r="R45" i="8" s="1"/>
  <c r="R5" i="2" l="1"/>
  <c r="R5" i="5"/>
  <c r="R6" i="2" l="1"/>
  <c r="R6" i="5"/>
  <c r="R7" i="5" s="1"/>
  <c r="R8" i="5" s="1"/>
  <c r="R9" i="5" s="1"/>
  <c r="R10" i="5" s="1"/>
  <c r="R11" i="5" s="1"/>
  <c r="R12" i="5" s="1"/>
  <c r="R13" i="5" s="1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R41" i="5" s="1"/>
  <c r="R42" i="5" s="1"/>
  <c r="R43" i="5" s="1"/>
  <c r="R44" i="5" s="1"/>
  <c r="R45" i="5" s="1"/>
  <c r="R7" i="2" l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</calcChain>
</file>

<file path=xl/sharedStrings.xml><?xml version="1.0" encoding="utf-8"?>
<sst xmlns="http://schemas.openxmlformats.org/spreadsheetml/2006/main" count="698" uniqueCount="169">
  <si>
    <t>응시인원</t>
    <phoneticPr fontId="2" type="noConversion"/>
  </si>
  <si>
    <t>석차</t>
    <phoneticPr fontId="5" type="noConversion"/>
  </si>
  <si>
    <t>인원</t>
    <phoneticPr fontId="1" type="noConversion"/>
  </si>
  <si>
    <t xml:space="preserve">점수 </t>
    <phoneticPr fontId="5" type="noConversion"/>
  </si>
  <si>
    <t>상위 %</t>
    <phoneticPr fontId="2" type="noConversion"/>
  </si>
  <si>
    <t>총점</t>
    <phoneticPr fontId="2" type="noConversion"/>
  </si>
  <si>
    <t>수험번호</t>
    <phoneticPr fontId="2" type="noConversion"/>
  </si>
  <si>
    <t>성적순</t>
    <phoneticPr fontId="2" type="noConversion"/>
  </si>
  <si>
    <t>문항</t>
    <phoneticPr fontId="2" type="noConversion"/>
  </si>
  <si>
    <t>배점</t>
    <phoneticPr fontId="2" type="noConversion"/>
  </si>
  <si>
    <t>영역</t>
    <phoneticPr fontId="1" type="noConversion"/>
  </si>
  <si>
    <t xml:space="preserve">유형 </t>
    <phoneticPr fontId="2" type="noConversion"/>
  </si>
  <si>
    <t>A형</t>
    <phoneticPr fontId="2" type="noConversion"/>
  </si>
  <si>
    <t>평균</t>
    <phoneticPr fontId="2" type="noConversion"/>
  </si>
  <si>
    <t>문항수</t>
    <phoneticPr fontId="2" type="noConversion"/>
  </si>
  <si>
    <t>민법총칙</t>
    <phoneticPr fontId="2" type="noConversion"/>
  </si>
  <si>
    <t>물권법</t>
    <phoneticPr fontId="2" type="noConversion"/>
  </si>
  <si>
    <t>채권총칙</t>
    <phoneticPr fontId="2" type="noConversion"/>
  </si>
  <si>
    <t>채권각칙</t>
    <phoneticPr fontId="2" type="noConversion"/>
  </si>
  <si>
    <t>정답율(%)</t>
    <phoneticPr fontId="2" type="noConversion"/>
  </si>
  <si>
    <t>ID</t>
    <phoneticPr fontId="5" type="noConversion"/>
  </si>
  <si>
    <t>ID</t>
    <phoneticPr fontId="1" type="noConversion"/>
  </si>
  <si>
    <t>ID</t>
    <phoneticPr fontId="2" type="noConversion"/>
  </si>
  <si>
    <t>수험번호</t>
  </si>
  <si>
    <t>산업재산권법</t>
  </si>
  <si>
    <t>민법개론</t>
  </si>
  <si>
    <t>평균</t>
  </si>
  <si>
    <t>상위 %</t>
  </si>
  <si>
    <t>총점 성적순</t>
  </si>
  <si>
    <t>응시인원</t>
  </si>
  <si>
    <t>명</t>
  </si>
  <si>
    <t>평균점수</t>
  </si>
  <si>
    <t>점</t>
  </si>
  <si>
    <t>최고점수</t>
  </si>
  <si>
    <t>물리</t>
    <phoneticPr fontId="2" type="noConversion"/>
  </si>
  <si>
    <t>화학</t>
    <phoneticPr fontId="2" type="noConversion"/>
  </si>
  <si>
    <t>생물</t>
    <phoneticPr fontId="2" type="noConversion"/>
  </si>
  <si>
    <t>지구과학</t>
    <phoneticPr fontId="2" type="noConversion"/>
  </si>
  <si>
    <t>자연과학개론</t>
    <phoneticPr fontId="5" type="noConversion"/>
  </si>
  <si>
    <t>특허법</t>
    <phoneticPr fontId="2" type="noConversion"/>
  </si>
  <si>
    <t>특허법</t>
    <phoneticPr fontId="1" type="noConversion"/>
  </si>
  <si>
    <t>상표법</t>
    <phoneticPr fontId="1" type="noConversion"/>
  </si>
  <si>
    <t>디자인보호법</t>
    <phoneticPr fontId="1" type="noConversion"/>
  </si>
  <si>
    <t>kjmh980716</t>
  </si>
  <si>
    <t>xyx915</t>
  </si>
  <si>
    <t>pil3308</t>
  </si>
  <si>
    <t>shw9483</t>
  </si>
  <si>
    <t>bolloong</t>
  </si>
  <si>
    <t>kh65u65j</t>
  </si>
  <si>
    <t>irene9491</t>
  </si>
  <si>
    <t>minute376</t>
  </si>
  <si>
    <t>jhill11</t>
  </si>
  <si>
    <t>jeongjinju90</t>
  </si>
  <si>
    <t>andy1106</t>
  </si>
  <si>
    <t>thunder1222</t>
  </si>
  <si>
    <t>whitecloudpp</t>
  </si>
  <si>
    <t>seoyeonsong111</t>
  </si>
  <si>
    <t>tngus9957</t>
  </si>
  <si>
    <t>ktk603</t>
  </si>
  <si>
    <t>pop1459</t>
  </si>
  <si>
    <t>perfectheart</t>
  </si>
  <si>
    <t>obury2014</t>
  </si>
  <si>
    <t>eoaud0108</t>
  </si>
  <si>
    <t>jhlee1858</t>
  </si>
  <si>
    <t>robinkim99</t>
  </si>
  <si>
    <t>mjiyeol</t>
  </si>
  <si>
    <t>usyoon2000</t>
  </si>
  <si>
    <t>gksmfwkd1201</t>
  </si>
  <si>
    <t>lbn523</t>
  </si>
  <si>
    <t>tyler9897</t>
  </si>
  <si>
    <t>baek</t>
  </si>
  <si>
    <t>cksdidsally</t>
  </si>
  <si>
    <t>chaeyeon1013</t>
  </si>
  <si>
    <t>weazly36</t>
  </si>
  <si>
    <t>xcv005</t>
  </si>
  <si>
    <t>revere412</t>
  </si>
  <si>
    <t>ny02</t>
  </si>
  <si>
    <t>lhh03160</t>
  </si>
  <si>
    <t>283xodmf</t>
  </si>
  <si>
    <t>les031220</t>
  </si>
  <si>
    <t>seong925</t>
  </si>
  <si>
    <t>lsy991119</t>
  </si>
  <si>
    <t>kajeein</t>
  </si>
  <si>
    <t>atree765</t>
  </si>
  <si>
    <t>kayhayk</t>
  </si>
  <si>
    <t>j100ll</t>
  </si>
  <si>
    <t>aroundworld</t>
  </si>
  <si>
    <t>zx001025</t>
  </si>
  <si>
    <t>fourforyou</t>
  </si>
  <si>
    <t>peeeco</t>
  </si>
  <si>
    <t>tkd1269</t>
  </si>
  <si>
    <t>lo2977ve</t>
  </si>
  <si>
    <t>h1050375</t>
  </si>
  <si>
    <t>python2001</t>
  </si>
  <si>
    <t>sihun9296</t>
  </si>
  <si>
    <t>dy0806</t>
  </si>
  <si>
    <t>qkrtjdud</t>
  </si>
  <si>
    <t>bjoonh2000</t>
  </si>
  <si>
    <t>petrakim87</t>
  </si>
  <si>
    <t>dabin506</t>
  </si>
  <si>
    <t>kevinsos</t>
  </si>
  <si>
    <t>dtg05200323</t>
  </si>
  <si>
    <t>bborory777</t>
  </si>
  <si>
    <t>keegold2</t>
  </si>
  <si>
    <t>jmkirang0</t>
  </si>
  <si>
    <t>wodn401</t>
  </si>
  <si>
    <t>andrew0910</t>
  </si>
  <si>
    <t>wwt7534</t>
  </si>
  <si>
    <t>gogosjo</t>
  </si>
  <si>
    <t>dnu040890</t>
  </si>
  <si>
    <t>ejh0816</t>
  </si>
  <si>
    <t>steffi0226</t>
  </si>
  <si>
    <t>dahyunking1</t>
  </si>
  <si>
    <t>kyosep0121</t>
  </si>
  <si>
    <t>mintaek97</t>
  </si>
  <si>
    <t>dudwls9123</t>
  </si>
  <si>
    <t>ssuns0616</t>
  </si>
  <si>
    <t>00annie</t>
  </si>
  <si>
    <t>ehdgus0129</t>
  </si>
  <si>
    <t>rlatmdgh3857</t>
  </si>
  <si>
    <t>hklmnb8569</t>
  </si>
  <si>
    <t>j0105w</t>
  </si>
  <si>
    <t>jackfive</t>
  </si>
  <si>
    <t>taehyun109</t>
  </si>
  <si>
    <t>khlee5970</t>
  </si>
  <si>
    <t>phs585</t>
  </si>
  <si>
    <t>jsa5193</t>
  </si>
  <si>
    <t>dnslfksp</t>
  </si>
  <si>
    <t>qhrua7</t>
  </si>
  <si>
    <t>yo5947</t>
  </si>
  <si>
    <t>boncouragemj1</t>
  </si>
  <si>
    <t>cherish9876</t>
  </si>
  <si>
    <t>pse0918</t>
  </si>
  <si>
    <t>cavinhan</t>
  </si>
  <si>
    <t>eggtea</t>
  </si>
  <si>
    <t>THE PREMIUM 12월 실전모의고사</t>
  </si>
  <si>
    <t>THE PREMIUM 12월 실전모의고사(산업재산권법)</t>
  </si>
  <si>
    <t>THE PREMIUM 12월 실전모의고사(민법개론)</t>
  </si>
  <si>
    <t>THE PREMIUM 12월 실전모의고사(자연과학개론)</t>
  </si>
  <si>
    <t>58(복수정답)</t>
    <phoneticPr fontId="1" type="noConversion"/>
  </si>
  <si>
    <t>ykstudy</t>
  </si>
  <si>
    <t>sjyjy0720</t>
  </si>
  <si>
    <t>joyhong503</t>
  </si>
  <si>
    <t>keepwoody</t>
  </si>
  <si>
    <t>iqkrgywls</t>
  </si>
  <si>
    <t>bbboo123</t>
  </si>
  <si>
    <t>jyk941231</t>
  </si>
  <si>
    <t>suu5899</t>
  </si>
  <si>
    <t>taci88</t>
  </si>
  <si>
    <t>sihun100</t>
  </si>
  <si>
    <t>mjw011129</t>
  </si>
  <si>
    <t>pak9308</t>
  </si>
  <si>
    <t>juhyeokson</t>
  </si>
  <si>
    <t>lisbes25</t>
  </si>
  <si>
    <t>mslee2129</t>
  </si>
  <si>
    <t>ljh6326</t>
  </si>
  <si>
    <t>dana1222</t>
  </si>
  <si>
    <t>ykadalub</t>
  </si>
  <si>
    <t>dhsep1523</t>
  </si>
  <si>
    <t>rnalswo101</t>
  </si>
  <si>
    <t>yebin0427</t>
  </si>
  <si>
    <t>bin42d2</t>
  </si>
  <si>
    <t>kelly96</t>
  </si>
  <si>
    <t>minseo9185</t>
  </si>
  <si>
    <t>jjjrec2569</t>
  </si>
  <si>
    <t>swlee1034</t>
  </si>
  <si>
    <t>miari0</t>
  </si>
  <si>
    <t>passmine</t>
  </si>
  <si>
    <t>yuri0127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</si>
</sst>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1"/>
      <name val="돋움"/>
      <family val="3"/>
      <charset val="129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b/>
      <sz val="10"/>
      <name val="돋움"/>
      <family val="3"/>
      <charset val="129"/>
    </font>
    <font>
      <sz val="11"/>
      <color rgb="FF000000"/>
      <name val="Calibri"/>
      <family val="2"/>
    </font>
    <font>
      <sz val="28"/>
      <color theme="1"/>
      <name val="Pretendard ExtraBold"/>
      <family val="3"/>
      <charset val="129"/>
    </font>
    <font>
      <sz val="11"/>
      <color theme="1"/>
      <name val="Pretendard"/>
      <family val="3"/>
      <charset val="129"/>
    </font>
    <font>
      <sz val="10"/>
      <color theme="1"/>
      <name val="Pretendard"/>
      <family val="3"/>
      <charset val="129"/>
    </font>
    <font>
      <b/>
      <sz val="10"/>
      <color theme="1"/>
      <name val="Pretendard"/>
      <family val="3"/>
      <charset val="129"/>
    </font>
    <font>
      <b/>
      <sz val="10"/>
      <name val="Pretendard"/>
      <family val="3"/>
      <charset val="129"/>
    </font>
    <font>
      <sz val="10"/>
      <color rgb="FF000000"/>
      <name val="Pretendard"/>
      <family val="3"/>
      <charset val="129"/>
    </font>
    <font>
      <sz val="11"/>
      <color rgb="FF000000"/>
      <name val="Calibri"/>
      <family val="2"/>
    </font>
    <font>
      <sz val="22"/>
      <color theme="1"/>
      <name val="Pretendard ExtraBold"/>
      <family val="3"/>
      <charset val="129"/>
    </font>
    <font>
      <sz val="14"/>
      <color theme="1"/>
      <name val="Pretendard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8" fillId="0" borderId="0"/>
    <xf numFmtId="0" fontId="15" fillId="0" borderId="0"/>
  </cellStyleXfs>
  <cellXfs count="4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3" fillId="4" borderId="11" xfId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4" fillId="5" borderId="1" xfId="2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">
    <cellStyle name="표준" xfId="0" builtinId="0"/>
    <cellStyle name="표준 2" xfId="1" xr:uid="{875AC670-3B60-40ED-BAE8-90D13049C1BF}"/>
    <cellStyle name="표준 3" xfId="2" xr:uid="{278C9C0A-0226-47D0-A2CD-5593B4BB2F77}"/>
    <cellStyle name="표준 4" xfId="3" xr:uid="{E8772817-389F-433B-97EB-319D64353BE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/>
              <a:t>THE PREMIUM </a:t>
            </a:r>
          </a:p>
          <a:p>
            <a:pPr>
              <a:defRPr/>
            </a:pPr>
            <a:r>
              <a:rPr lang="en-US" altLang="ko-KR" sz="1800"/>
              <a:t>12</a:t>
            </a:r>
            <a:r>
              <a:rPr lang="ko-KR" altLang="en-US" sz="1800"/>
              <a:t>월 실전모의고사</a:t>
            </a:r>
            <a:r>
              <a:rPr lang="en-US" altLang="ko-KR" sz="1800" baseline="0"/>
              <a:t>(</a:t>
            </a:r>
            <a:r>
              <a:rPr lang="ko-KR" altLang="en-US" sz="1800" baseline="0"/>
              <a:t>통계표</a:t>
            </a:r>
            <a:r>
              <a:rPr lang="en-US" altLang="ko-KR" sz="1800" baseline="0"/>
              <a:t>) </a:t>
            </a:r>
          </a:p>
        </c:rich>
      </c:tx>
      <c:layout>
        <c:manualLayout>
          <c:xMode val="edge"/>
          <c:yMode val="edge"/>
          <c:x val="0.24256248182057563"/>
          <c:y val="3.724958084177298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전체통계표!$T$4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전체통계표!$S$5:$S$61</c:f>
              <c:strCache>
                <c:ptCount val="47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  <c:pt idx="39">
                  <c:v>2.5</c:v>
                </c:pt>
                <c:pt idx="40">
                  <c:v>0</c:v>
                </c:pt>
                <c:pt idx="44">
                  <c:v>응시인원</c:v>
                </c:pt>
                <c:pt idx="45">
                  <c:v>평균점수</c:v>
                </c:pt>
                <c:pt idx="46">
                  <c:v>최고점수</c:v>
                </c:pt>
              </c:strCache>
            </c:strRef>
          </c:cat>
          <c:val>
            <c:numRef>
              <c:f>전체통계표!$T$5:$T$45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8</c:v>
                </c:pt>
                <c:pt idx="13">
                  <c:v>5</c:v>
                </c:pt>
                <c:pt idx="14">
                  <c:v>9</c:v>
                </c:pt>
                <c:pt idx="15">
                  <c:v>4</c:v>
                </c:pt>
                <c:pt idx="16">
                  <c:v>3</c:v>
                </c:pt>
                <c:pt idx="17">
                  <c:v>10</c:v>
                </c:pt>
                <c:pt idx="18">
                  <c:v>7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7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D-459C-9E17-638EA83AE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전체통계표!$S$4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전체통계표!$S$5:$S$61</c15:sqref>
                        </c15:formulaRef>
                      </c:ext>
                    </c:extLst>
                    <c:strCache>
                      <c:ptCount val="47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  <c:pt idx="39">
                        <c:v>2.5</c:v>
                      </c:pt>
                      <c:pt idx="40">
                        <c:v>0</c:v>
                      </c:pt>
                      <c:pt idx="44">
                        <c:v>응시인원</c:v>
                      </c:pt>
                      <c:pt idx="45">
                        <c:v>평균점수</c:v>
                      </c:pt>
                      <c:pt idx="46">
                        <c:v>최고점수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전체통계표!$S$5:$S$61</c15:sqref>
                        </c15:formulaRef>
                      </c:ext>
                    </c:extLst>
                    <c:numCache>
                      <c:formatCode>General</c:formatCode>
                      <c:ptCount val="57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  <c:pt idx="39">
                        <c:v>2.5</c:v>
                      </c:pt>
                      <c:pt idx="40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9DD-459C-9E17-638EA83AE7AE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1"/>
        <c:lblAlgn val="ctr"/>
        <c:lblOffset val="100"/>
        <c:noMultiLvlLbl val="0"/>
      </c:catAx>
      <c:valAx>
        <c:axId val="1633261504"/>
        <c:scaling>
          <c:orientation val="minMax"/>
          <c:max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THE PREMIUM 12</a:t>
            </a:r>
            <a:r>
              <a:rPr lang="ko-KR" altLang="en-US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월 실전모의고사 산업재산권법</a:t>
            </a:r>
            <a:r>
              <a:rPr lang="en-US" altLang="ko-KR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(</a:t>
            </a:r>
            <a:r>
              <a:rPr lang="ko-KR" altLang="en-US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통계표</a:t>
            </a:r>
            <a:r>
              <a:rPr lang="en-US" altLang="ko-KR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)</a:t>
            </a:r>
            <a:endParaRPr lang="en-US" altLang="ko-KR" sz="1800" b="1" baseline="0">
              <a:latin typeface="Pretendard" panose="02000503000000020004" pitchFamily="2" charset="-127"/>
              <a:ea typeface="Pretendard" panose="02000503000000020004" pitchFamily="2" charset="-127"/>
              <a:cs typeface="Pretendard" panose="02000503000000020004" pitchFamily="2" charset="-127"/>
            </a:endParaRPr>
          </a:p>
        </c:rich>
      </c:tx>
      <c:layout>
        <c:manualLayout>
          <c:xMode val="edge"/>
          <c:yMode val="edge"/>
          <c:x val="0.17169193834872168"/>
          <c:y val="6.994936113605810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산업재산권법통계표!$Q$4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산업재산권법통계표!$P$5:$P$44</c15:sqref>
                  </c15:fullRef>
                </c:ext>
              </c:extLst>
              <c:f>산업재산권법통계표!$P$5:$P$43</c:f>
              <c:numCache>
                <c:formatCode>General</c:formatCode>
                <c:ptCount val="39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산업재산권법통계표!$Q$5:$Q$44</c15:sqref>
                  </c15:fullRef>
                </c:ext>
              </c:extLst>
              <c:f>산업재산권법통계표!$Q$5:$Q$43</c:f>
              <c:numCache>
                <c:formatCode>General</c:formatCode>
                <c:ptCount val="3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4</c:v>
                </c:pt>
                <c:pt idx="15">
                  <c:v>7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F-4D05-85B3-6C5E7369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산업재산권법통계표!$P$4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산업재산권법통계표!$P$5:$P$44</c15:sqref>
                        </c15:fullRef>
                        <c15:formulaRef>
                          <c15:sqref>산업재산권법통계표!$P$5:$P$43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산업재산권법통계표!$P$5:$P$44</c15:sqref>
                        </c15:fullRef>
                        <c15:formulaRef>
                          <c15:sqref>산업재산권법통계표!$P$5:$P$43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9DF-4D05-85B3-6C5E736903C1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THE PREMIUM 12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월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실전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모의고사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민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법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개론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(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통계표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)</a:t>
            </a:r>
            <a:endParaRPr lang="ko-KR" altLang="ko-KR">
              <a:effectLst/>
              <a:latin typeface="Pretendard ExtraBold" panose="02000903000000020004" pitchFamily="2" charset="-127"/>
              <a:ea typeface="Pretendard ExtraBold" panose="02000903000000020004" pitchFamily="2" charset="-127"/>
              <a:cs typeface="Pretendard ExtraBold" panose="02000903000000020004" pitchFamily="2" charset="-127"/>
            </a:endParaRPr>
          </a:p>
        </c:rich>
      </c:tx>
      <c:layout>
        <c:manualLayout>
          <c:xMode val="edge"/>
          <c:yMode val="edge"/>
          <c:x val="0.12861362041038335"/>
          <c:y val="7.817312262066005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민법통계표!$Q$4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민법통계표!$P$5:$P$45</c15:sqref>
                  </c15:fullRef>
                </c:ext>
              </c:extLst>
              <c:f>민법통계표!$P$5:$P$44</c:f>
              <c:numCache>
                <c:formatCode>General</c:formatCode>
                <c:ptCount val="40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  <c:pt idx="39">
                  <c:v>2.5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민법통계표!$Q$5:$Q$45</c15:sqref>
                  </c15:fullRef>
                </c:ext>
              </c:extLst>
              <c:f>민법통계표!$Q$5:$Q$44</c:f>
              <c:numCache>
                <c:formatCode>General</c:formatCode>
                <c:ptCount val="4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E-41BA-AC65-2F6A6725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민법통계표!$P$4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민법통계표!$P$5:$P$45</c15:sqref>
                        </c15:fullRef>
                        <c15:formulaRef>
                          <c15:sqref>민법통계표!$P$5:$P$44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  <c:pt idx="39">
                        <c:v>2.5</c:v>
                      </c:pt>
                      <c:pt idx="4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민법통계표!$P$6:$P$45</c15:sqref>
                        </c15:fullRef>
                        <c15:formulaRef>
                          <c15:sqref>민법통계표!$P$6:$P$45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97.5</c:v>
                      </c:pt>
                      <c:pt idx="1">
                        <c:v>95</c:v>
                      </c:pt>
                      <c:pt idx="2">
                        <c:v>92.5</c:v>
                      </c:pt>
                      <c:pt idx="3">
                        <c:v>90</c:v>
                      </c:pt>
                      <c:pt idx="4">
                        <c:v>87.5</c:v>
                      </c:pt>
                      <c:pt idx="5">
                        <c:v>85</c:v>
                      </c:pt>
                      <c:pt idx="6">
                        <c:v>82.5</c:v>
                      </c:pt>
                      <c:pt idx="7">
                        <c:v>80</c:v>
                      </c:pt>
                      <c:pt idx="8">
                        <c:v>77.5</c:v>
                      </c:pt>
                      <c:pt idx="9">
                        <c:v>75</c:v>
                      </c:pt>
                      <c:pt idx="10">
                        <c:v>72.5</c:v>
                      </c:pt>
                      <c:pt idx="11">
                        <c:v>70</c:v>
                      </c:pt>
                      <c:pt idx="12">
                        <c:v>67.5</c:v>
                      </c:pt>
                      <c:pt idx="13">
                        <c:v>65</c:v>
                      </c:pt>
                      <c:pt idx="14">
                        <c:v>62.5</c:v>
                      </c:pt>
                      <c:pt idx="15">
                        <c:v>60</c:v>
                      </c:pt>
                      <c:pt idx="16">
                        <c:v>57.5</c:v>
                      </c:pt>
                      <c:pt idx="17">
                        <c:v>55</c:v>
                      </c:pt>
                      <c:pt idx="18">
                        <c:v>52.5</c:v>
                      </c:pt>
                      <c:pt idx="19">
                        <c:v>50</c:v>
                      </c:pt>
                      <c:pt idx="20">
                        <c:v>47.5</c:v>
                      </c:pt>
                      <c:pt idx="21">
                        <c:v>45</c:v>
                      </c:pt>
                      <c:pt idx="22">
                        <c:v>42.5</c:v>
                      </c:pt>
                      <c:pt idx="23">
                        <c:v>40</c:v>
                      </c:pt>
                      <c:pt idx="24">
                        <c:v>37.5</c:v>
                      </c:pt>
                      <c:pt idx="25">
                        <c:v>35</c:v>
                      </c:pt>
                      <c:pt idx="26">
                        <c:v>32.5</c:v>
                      </c:pt>
                      <c:pt idx="27">
                        <c:v>30</c:v>
                      </c:pt>
                      <c:pt idx="28">
                        <c:v>27.5</c:v>
                      </c:pt>
                      <c:pt idx="29">
                        <c:v>25</c:v>
                      </c:pt>
                      <c:pt idx="30">
                        <c:v>22.5</c:v>
                      </c:pt>
                      <c:pt idx="31">
                        <c:v>20</c:v>
                      </c:pt>
                      <c:pt idx="32">
                        <c:v>17.5</c:v>
                      </c:pt>
                      <c:pt idx="33">
                        <c:v>15</c:v>
                      </c:pt>
                      <c:pt idx="34">
                        <c:v>12.5</c:v>
                      </c:pt>
                      <c:pt idx="35">
                        <c:v>10</c:v>
                      </c:pt>
                      <c:pt idx="36">
                        <c:v>7.5</c:v>
                      </c:pt>
                      <c:pt idx="37">
                        <c:v>5</c:v>
                      </c:pt>
                      <c:pt idx="38">
                        <c:v>2.5</c:v>
                      </c:pt>
                      <c:pt idx="3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C0E-41BA-AC65-2F6A67257FE5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THE PREMIUM 12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월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실전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모의고사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자연과학개론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(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통계표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)</a:t>
            </a:r>
            <a:endParaRPr lang="ko-KR" altLang="ko-KR">
              <a:effectLst/>
              <a:latin typeface="Pretendard ExtraBold" panose="02000903000000020004" pitchFamily="2" charset="-127"/>
              <a:ea typeface="Pretendard ExtraBold" panose="02000903000000020004" pitchFamily="2" charset="-127"/>
              <a:cs typeface="Pretendard ExtraBold" panose="02000903000000020004" pitchFamily="2" charset="-127"/>
            </a:endParaRPr>
          </a:p>
        </c:rich>
      </c:tx>
      <c:layout>
        <c:manualLayout>
          <c:xMode val="edge"/>
          <c:yMode val="edge"/>
          <c:x val="0.1742259570509769"/>
          <c:y val="7.147493509218947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자연과학통계표!$Q$4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자연과학통계표!$P$5:$P$45</c15:sqref>
                  </c15:fullRef>
                </c:ext>
              </c:extLst>
              <c:f>자연과학통계표!$P$5:$P$44</c:f>
              <c:numCache>
                <c:formatCode>General</c:formatCode>
                <c:ptCount val="40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  <c:pt idx="39">
                  <c:v>2.5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자연과학통계표!$Q$5:$Q$45</c15:sqref>
                  </c15:fullRef>
                </c:ext>
              </c:extLst>
              <c:f>자연과학통계표!$Q$5:$Q$44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10</c:v>
                </c:pt>
                <c:pt idx="21">
                  <c:v>13</c:v>
                </c:pt>
                <c:pt idx="22">
                  <c:v>7</c:v>
                </c:pt>
                <c:pt idx="23">
                  <c:v>4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  <c:pt idx="27">
                  <c:v>6</c:v>
                </c:pt>
                <c:pt idx="28">
                  <c:v>2</c:v>
                </c:pt>
                <c:pt idx="29">
                  <c:v>3</c:v>
                </c:pt>
                <c:pt idx="30">
                  <c:v>0</c:v>
                </c:pt>
                <c:pt idx="31">
                  <c:v>4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F-4CC7-89AB-9C46760B0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자연과학통계표!$P$4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자연과학통계표!$P$5:$P$45</c15:sqref>
                        </c15:fullRef>
                        <c15:formulaRef>
                          <c15:sqref>자연과학통계표!$P$5:$P$44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  <c:pt idx="39">
                        <c:v>2.5</c:v>
                      </c:pt>
                      <c:pt idx="4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자연과학통계표!$P$6:$P$45</c15:sqref>
                        </c15:fullRef>
                        <c15:formulaRef>
                          <c15:sqref>자연과학통계표!$P$6:$P$45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97.5</c:v>
                      </c:pt>
                      <c:pt idx="1">
                        <c:v>95</c:v>
                      </c:pt>
                      <c:pt idx="2">
                        <c:v>92.5</c:v>
                      </c:pt>
                      <c:pt idx="3">
                        <c:v>90</c:v>
                      </c:pt>
                      <c:pt idx="4">
                        <c:v>87.5</c:v>
                      </c:pt>
                      <c:pt idx="5">
                        <c:v>85</c:v>
                      </c:pt>
                      <c:pt idx="6">
                        <c:v>82.5</c:v>
                      </c:pt>
                      <c:pt idx="7">
                        <c:v>80</c:v>
                      </c:pt>
                      <c:pt idx="8">
                        <c:v>77.5</c:v>
                      </c:pt>
                      <c:pt idx="9">
                        <c:v>75</c:v>
                      </c:pt>
                      <c:pt idx="10">
                        <c:v>72.5</c:v>
                      </c:pt>
                      <c:pt idx="11">
                        <c:v>70</c:v>
                      </c:pt>
                      <c:pt idx="12">
                        <c:v>67.5</c:v>
                      </c:pt>
                      <c:pt idx="13">
                        <c:v>65</c:v>
                      </c:pt>
                      <c:pt idx="14">
                        <c:v>62.5</c:v>
                      </c:pt>
                      <c:pt idx="15">
                        <c:v>60</c:v>
                      </c:pt>
                      <c:pt idx="16">
                        <c:v>57.5</c:v>
                      </c:pt>
                      <c:pt idx="17">
                        <c:v>55</c:v>
                      </c:pt>
                      <c:pt idx="18">
                        <c:v>52.5</c:v>
                      </c:pt>
                      <c:pt idx="19">
                        <c:v>50</c:v>
                      </c:pt>
                      <c:pt idx="20">
                        <c:v>47.5</c:v>
                      </c:pt>
                      <c:pt idx="21">
                        <c:v>45</c:v>
                      </c:pt>
                      <c:pt idx="22">
                        <c:v>42.5</c:v>
                      </c:pt>
                      <c:pt idx="23">
                        <c:v>40</c:v>
                      </c:pt>
                      <c:pt idx="24">
                        <c:v>37.5</c:v>
                      </c:pt>
                      <c:pt idx="25">
                        <c:v>35</c:v>
                      </c:pt>
                      <c:pt idx="26">
                        <c:v>32.5</c:v>
                      </c:pt>
                      <c:pt idx="27">
                        <c:v>30</c:v>
                      </c:pt>
                      <c:pt idx="28">
                        <c:v>27.5</c:v>
                      </c:pt>
                      <c:pt idx="29">
                        <c:v>25</c:v>
                      </c:pt>
                      <c:pt idx="30">
                        <c:v>22.5</c:v>
                      </c:pt>
                      <c:pt idx="31">
                        <c:v>20</c:v>
                      </c:pt>
                      <c:pt idx="32">
                        <c:v>17.5</c:v>
                      </c:pt>
                      <c:pt idx="33">
                        <c:v>15</c:v>
                      </c:pt>
                      <c:pt idx="34">
                        <c:v>12.5</c:v>
                      </c:pt>
                      <c:pt idx="35">
                        <c:v>10</c:v>
                      </c:pt>
                      <c:pt idx="36">
                        <c:v>7.5</c:v>
                      </c:pt>
                      <c:pt idx="37">
                        <c:v>5</c:v>
                      </c:pt>
                      <c:pt idx="38">
                        <c:v>2.5</c:v>
                      </c:pt>
                      <c:pt idx="3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96F-4CC7-89AB-9C46760B094A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154110</xdr:colOff>
      <xdr:row>3</xdr:row>
      <xdr:rowOff>56029</xdr:rowOff>
    </xdr:from>
    <xdr:to>
      <xdr:col>17</xdr:col>
      <xdr:colOff>381000</xdr:colOff>
      <xdr:row>109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37D22F1-8A33-4731-9685-B31CCB6AA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299786</xdr:colOff>
      <xdr:row>3</xdr:row>
      <xdr:rowOff>22412</xdr:rowOff>
    </xdr:from>
    <xdr:to>
      <xdr:col>14</xdr:col>
      <xdr:colOff>526676</xdr:colOff>
      <xdr:row>97</xdr:row>
      <xdr:rowOff>168088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191EE1B-7140-4B29-95A5-7D31BE5F8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299786</xdr:colOff>
      <xdr:row>3</xdr:row>
      <xdr:rowOff>22412</xdr:rowOff>
    </xdr:from>
    <xdr:to>
      <xdr:col>14</xdr:col>
      <xdr:colOff>526676</xdr:colOff>
      <xdr:row>80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4DCAEC4-458D-4CA1-BB3C-75C564BB7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299786</xdr:colOff>
      <xdr:row>3</xdr:row>
      <xdr:rowOff>22412</xdr:rowOff>
    </xdr:from>
    <xdr:to>
      <xdr:col>14</xdr:col>
      <xdr:colOff>526676</xdr:colOff>
      <xdr:row>80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919D9FA-4BD8-413E-8524-B1F3F82C8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50629;&#47924;&#54260;&#45908;\&#47784;&#51032;&#44256;&#49324;\2025_63\12&#50900;\12&#50900;_&#53685;&#44228;&#54364;.xlsx" TargetMode="External"/><Relationship Id="rId1" Type="http://schemas.openxmlformats.org/officeDocument/2006/relationships/externalLinkPath" Target="12&#50900;_&#53685;&#44228;&#543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전체통계표"/>
      <sheetName val="산업재산권법통계표"/>
      <sheetName val="민법통계표"/>
      <sheetName val="자연과학통계표"/>
      <sheetName val="문항분석표(산업재산권법)"/>
      <sheetName val="문항분석표(민법개론)"/>
      <sheetName val="문항분석표자연과학개론)"/>
      <sheetName val="명단"/>
      <sheetName val="종합반통계"/>
    </sheetNames>
    <sheetDataSet>
      <sheetData sheetId="0">
        <row r="51">
          <cell r="AB51">
            <v>121</v>
          </cell>
        </row>
      </sheetData>
      <sheetData sheetId="1">
        <row r="48">
          <cell r="V48">
            <v>64.5</v>
          </cell>
        </row>
      </sheetData>
      <sheetData sheetId="2">
        <row r="48">
          <cell r="V48">
            <v>66.2</v>
          </cell>
        </row>
      </sheetData>
      <sheetData sheetId="3">
        <row r="48">
          <cell r="V48">
            <v>45.2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B1020-40FA-459B-BF3E-79FBA8444758}">
  <sheetPr>
    <pageSetUpPr fitToPage="1"/>
  </sheetPr>
  <dimension ref="C1:V125"/>
  <sheetViews>
    <sheetView showGridLines="0" zoomScale="85" zoomScaleNormal="85" workbookViewId="0">
      <selection activeCell="G61" sqref="G61"/>
    </sheetView>
  </sheetViews>
  <sheetFormatPr defaultRowHeight="15" x14ac:dyDescent="0.3"/>
  <cols>
    <col min="1" max="2" width="9" style="9"/>
    <col min="3" max="3" width="14.375" style="9" bestFit="1" customWidth="1"/>
    <col min="4" max="4" width="10.75" style="9" bestFit="1" customWidth="1"/>
    <col min="5" max="5" width="10.25" style="9" bestFit="1" customWidth="1"/>
    <col min="6" max="6" width="8.75" style="9" bestFit="1" customWidth="1"/>
    <col min="7" max="7" width="10.625" style="9" bestFit="1" customWidth="1"/>
    <col min="8" max="8" width="8.75" style="9" customWidth="1"/>
    <col min="9" max="9" width="9" style="9"/>
    <col min="10" max="10" width="10.125" style="9" bestFit="1" customWidth="1"/>
    <col min="11" max="16384" width="9" style="9"/>
  </cols>
  <sheetData>
    <row r="1" spans="3:22" ht="16.5" customHeight="1" x14ac:dyDescent="0.3">
      <c r="C1" s="45" t="s">
        <v>135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3:22" ht="16.5" customHeight="1" x14ac:dyDescent="0.3"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4" spans="3:22" ht="20.100000000000001" customHeight="1" thickBot="1" x14ac:dyDescent="0.35">
      <c r="C4" s="12" t="s">
        <v>20</v>
      </c>
      <c r="D4" s="14" t="s">
        <v>23</v>
      </c>
      <c r="E4" s="13" t="s">
        <v>24</v>
      </c>
      <c r="F4" s="13" t="s">
        <v>25</v>
      </c>
      <c r="G4" s="13" t="s">
        <v>38</v>
      </c>
      <c r="H4" s="13" t="s">
        <v>26</v>
      </c>
      <c r="I4" s="13" t="s">
        <v>28</v>
      </c>
      <c r="J4" s="13" t="s">
        <v>27</v>
      </c>
      <c r="S4" s="7" t="s">
        <v>3</v>
      </c>
      <c r="T4" s="6" t="s">
        <v>2</v>
      </c>
      <c r="U4" s="5" t="s">
        <v>1</v>
      </c>
    </row>
    <row r="5" spans="3:22" ht="20.100000000000001" customHeight="1" x14ac:dyDescent="0.3">
      <c r="C5" s="21" t="s">
        <v>48</v>
      </c>
      <c r="D5" s="21">
        <v>25120017</v>
      </c>
      <c r="E5" s="21">
        <v>95</v>
      </c>
      <c r="F5" s="21">
        <v>90</v>
      </c>
      <c r="G5" s="21">
        <v>62.5</v>
      </c>
      <c r="H5" s="43">
        <f t="shared" ref="H5:H36" si="0">AVERAGE(E5:G5)</f>
        <v>82.5</v>
      </c>
      <c r="I5" s="21">
        <f t="shared" ref="I5:I36" si="1">RANK(H5,$H$5:$H$125,0)</f>
        <v>1</v>
      </c>
      <c r="J5" s="43">
        <f>I5/102*100</f>
        <v>0.98039215686274506</v>
      </c>
      <c r="S5" s="8">
        <v>100</v>
      </c>
      <c r="T5" s="2">
        <f>FREQUENCY($H$5:$H$125,S5:S45)</f>
        <v>0</v>
      </c>
      <c r="U5" s="1">
        <f>T5</f>
        <v>0</v>
      </c>
    </row>
    <row r="6" spans="3:22" ht="20.100000000000001" customHeight="1" x14ac:dyDescent="0.3">
      <c r="C6" s="21" t="s">
        <v>55</v>
      </c>
      <c r="D6" s="21">
        <v>25120018</v>
      </c>
      <c r="E6" s="21">
        <v>97.5</v>
      </c>
      <c r="F6" s="21">
        <v>87.5</v>
      </c>
      <c r="G6" s="21">
        <v>62.5</v>
      </c>
      <c r="H6" s="43">
        <f t="shared" si="0"/>
        <v>82.5</v>
      </c>
      <c r="I6" s="21">
        <f t="shared" si="1"/>
        <v>1</v>
      </c>
      <c r="J6" s="43">
        <f t="shared" ref="J6:J69" si="2">I6/102*100</f>
        <v>0.98039215686274506</v>
      </c>
      <c r="S6" s="4">
        <v>97.5</v>
      </c>
      <c r="T6" s="2">
        <f>FREQUENCY($H$5:$H$125,S6:S45)</f>
        <v>0</v>
      </c>
      <c r="U6" s="1">
        <f>U5+T6</f>
        <v>0</v>
      </c>
    </row>
    <row r="7" spans="3:22" ht="20.100000000000001" customHeight="1" x14ac:dyDescent="0.3">
      <c r="C7" s="21" t="s">
        <v>45</v>
      </c>
      <c r="D7" s="21">
        <v>25120001</v>
      </c>
      <c r="E7" s="21">
        <v>82.5</v>
      </c>
      <c r="F7" s="21">
        <v>95</v>
      </c>
      <c r="G7" s="21">
        <v>67.5</v>
      </c>
      <c r="H7" s="43">
        <f t="shared" si="0"/>
        <v>81.666666666666671</v>
      </c>
      <c r="I7" s="21">
        <f t="shared" si="1"/>
        <v>3</v>
      </c>
      <c r="J7" s="43">
        <f t="shared" si="2"/>
        <v>2.9411764705882351</v>
      </c>
      <c r="S7" s="4">
        <v>95</v>
      </c>
      <c r="T7" s="2">
        <f t="shared" ref="T7:T45" si="3">FREQUENCY($H$5:$H$125,S7:S45)</f>
        <v>0</v>
      </c>
      <c r="U7" s="1">
        <f>U6+T7</f>
        <v>0</v>
      </c>
    </row>
    <row r="8" spans="3:22" ht="20.100000000000001" customHeight="1" x14ac:dyDescent="0.3">
      <c r="C8" s="21" t="s">
        <v>69</v>
      </c>
      <c r="D8" s="21">
        <v>25120024</v>
      </c>
      <c r="E8" s="21">
        <v>85</v>
      </c>
      <c r="F8" s="21">
        <v>100</v>
      </c>
      <c r="G8" s="21">
        <v>60</v>
      </c>
      <c r="H8" s="43">
        <f t="shared" si="0"/>
        <v>81.666666666666671</v>
      </c>
      <c r="I8" s="21">
        <f t="shared" si="1"/>
        <v>3</v>
      </c>
      <c r="J8" s="43">
        <f t="shared" si="2"/>
        <v>2.9411764705882351</v>
      </c>
      <c r="S8" s="3">
        <v>92.5</v>
      </c>
      <c r="T8" s="2">
        <f t="shared" si="3"/>
        <v>0</v>
      </c>
      <c r="U8" s="1">
        <f t="shared" ref="U8:U45" si="4">U7+T8</f>
        <v>0</v>
      </c>
    </row>
    <row r="9" spans="3:22" ht="20.100000000000001" customHeight="1" x14ac:dyDescent="0.3">
      <c r="C9" s="21" t="s">
        <v>92</v>
      </c>
      <c r="D9" s="21">
        <v>25120025</v>
      </c>
      <c r="E9" s="21">
        <v>85</v>
      </c>
      <c r="F9" s="21">
        <v>87.5</v>
      </c>
      <c r="G9" s="21">
        <v>70</v>
      </c>
      <c r="H9" s="43">
        <f t="shared" si="0"/>
        <v>80.833333333333329</v>
      </c>
      <c r="I9" s="21">
        <f t="shared" si="1"/>
        <v>5</v>
      </c>
      <c r="J9" s="43">
        <f t="shared" si="2"/>
        <v>4.9019607843137258</v>
      </c>
      <c r="S9" s="4">
        <v>90</v>
      </c>
      <c r="T9" s="2">
        <f t="shared" si="3"/>
        <v>0</v>
      </c>
      <c r="U9" s="1">
        <f t="shared" si="4"/>
        <v>0</v>
      </c>
    </row>
    <row r="10" spans="3:22" ht="20.100000000000001" customHeight="1" x14ac:dyDescent="0.3">
      <c r="C10" s="21" t="s">
        <v>124</v>
      </c>
      <c r="D10" s="21">
        <v>25120087</v>
      </c>
      <c r="E10" s="21">
        <v>90</v>
      </c>
      <c r="F10" s="21">
        <v>85</v>
      </c>
      <c r="G10" s="21">
        <v>57.5</v>
      </c>
      <c r="H10" s="43">
        <f t="shared" si="0"/>
        <v>77.5</v>
      </c>
      <c r="I10" s="21">
        <f t="shared" si="1"/>
        <v>6</v>
      </c>
      <c r="J10" s="43">
        <f t="shared" si="2"/>
        <v>5.8823529411764701</v>
      </c>
      <c r="S10" s="4">
        <v>87.5</v>
      </c>
      <c r="T10" s="2">
        <f t="shared" si="3"/>
        <v>0</v>
      </c>
      <c r="U10" s="1">
        <f t="shared" si="4"/>
        <v>0</v>
      </c>
    </row>
    <row r="11" spans="3:22" ht="20.100000000000001" customHeight="1" x14ac:dyDescent="0.3">
      <c r="C11" s="21" t="s">
        <v>79</v>
      </c>
      <c r="D11" s="21">
        <v>25120026</v>
      </c>
      <c r="E11" s="21">
        <v>80</v>
      </c>
      <c r="F11" s="21">
        <v>90</v>
      </c>
      <c r="G11" s="21">
        <v>60</v>
      </c>
      <c r="H11" s="43">
        <f t="shared" si="0"/>
        <v>76.666666666666671</v>
      </c>
      <c r="I11" s="21">
        <f t="shared" si="1"/>
        <v>7</v>
      </c>
      <c r="J11" s="43">
        <f t="shared" si="2"/>
        <v>6.8627450980392162</v>
      </c>
      <c r="S11" s="3">
        <v>85</v>
      </c>
      <c r="T11" s="2">
        <f t="shared" si="3"/>
        <v>0</v>
      </c>
      <c r="U11" s="1">
        <f t="shared" si="4"/>
        <v>0</v>
      </c>
    </row>
    <row r="12" spans="3:22" ht="20.100000000000001" customHeight="1" x14ac:dyDescent="0.3">
      <c r="C12" s="21" t="s">
        <v>61</v>
      </c>
      <c r="D12" s="21">
        <v>25120035</v>
      </c>
      <c r="E12" s="21">
        <v>90</v>
      </c>
      <c r="F12" s="21">
        <v>90</v>
      </c>
      <c r="G12" s="21">
        <v>50</v>
      </c>
      <c r="H12" s="43">
        <f t="shared" si="0"/>
        <v>76.666666666666671</v>
      </c>
      <c r="I12" s="21">
        <f t="shared" si="1"/>
        <v>7</v>
      </c>
      <c r="J12" s="43">
        <f t="shared" si="2"/>
        <v>6.8627450980392162</v>
      </c>
      <c r="S12" s="4">
        <v>82.5</v>
      </c>
      <c r="T12" s="2">
        <f t="shared" si="3"/>
        <v>5</v>
      </c>
      <c r="U12" s="1">
        <f t="shared" si="4"/>
        <v>5</v>
      </c>
    </row>
    <row r="13" spans="3:22" ht="20.100000000000001" customHeight="1" x14ac:dyDescent="0.3">
      <c r="C13" s="21" t="s">
        <v>43</v>
      </c>
      <c r="D13" s="21">
        <v>25120066</v>
      </c>
      <c r="E13" s="21">
        <v>87.5</v>
      </c>
      <c r="F13" s="21">
        <v>85</v>
      </c>
      <c r="G13" s="21">
        <v>57.5</v>
      </c>
      <c r="H13" s="43">
        <f t="shared" si="0"/>
        <v>76.666666666666671</v>
      </c>
      <c r="I13" s="21">
        <f t="shared" si="1"/>
        <v>7</v>
      </c>
      <c r="J13" s="43">
        <f t="shared" si="2"/>
        <v>6.8627450980392162</v>
      </c>
      <c r="S13" s="4">
        <v>80</v>
      </c>
      <c r="T13" s="2">
        <f t="shared" si="3"/>
        <v>0</v>
      </c>
      <c r="U13" s="1">
        <f t="shared" si="4"/>
        <v>5</v>
      </c>
    </row>
    <row r="14" spans="3:22" ht="20.100000000000001" customHeight="1" x14ac:dyDescent="0.3">
      <c r="C14" s="21" t="s">
        <v>46</v>
      </c>
      <c r="D14" s="21">
        <v>25120004</v>
      </c>
      <c r="E14" s="21">
        <v>87.5</v>
      </c>
      <c r="F14" s="21">
        <v>85</v>
      </c>
      <c r="G14" s="21">
        <v>55</v>
      </c>
      <c r="H14" s="43">
        <f t="shared" si="0"/>
        <v>75.833333333333329</v>
      </c>
      <c r="I14" s="21">
        <f t="shared" si="1"/>
        <v>10</v>
      </c>
      <c r="J14" s="43">
        <f t="shared" si="2"/>
        <v>9.8039215686274517</v>
      </c>
      <c r="S14" s="3">
        <v>77.5</v>
      </c>
      <c r="T14" s="2">
        <f t="shared" si="3"/>
        <v>5</v>
      </c>
      <c r="U14" s="1">
        <f t="shared" si="4"/>
        <v>10</v>
      </c>
    </row>
    <row r="15" spans="3:22" ht="20.100000000000001" customHeight="1" x14ac:dyDescent="0.3">
      <c r="C15" s="21" t="s">
        <v>99</v>
      </c>
      <c r="D15" s="21">
        <v>25120070</v>
      </c>
      <c r="E15" s="21">
        <v>87.5</v>
      </c>
      <c r="F15" s="21">
        <v>87.5</v>
      </c>
      <c r="G15" s="21">
        <v>50</v>
      </c>
      <c r="H15" s="43">
        <f t="shared" si="0"/>
        <v>75</v>
      </c>
      <c r="I15" s="21">
        <f t="shared" si="1"/>
        <v>11</v>
      </c>
      <c r="J15" s="43">
        <f t="shared" si="2"/>
        <v>10.784313725490197</v>
      </c>
      <c r="S15" s="4">
        <v>75</v>
      </c>
      <c r="T15" s="2">
        <f t="shared" si="3"/>
        <v>6</v>
      </c>
      <c r="U15" s="1">
        <f t="shared" si="4"/>
        <v>16</v>
      </c>
    </row>
    <row r="16" spans="3:22" ht="20.100000000000001" customHeight="1" x14ac:dyDescent="0.3">
      <c r="C16" s="21" t="s">
        <v>53</v>
      </c>
      <c r="D16" s="21">
        <v>25120002</v>
      </c>
      <c r="E16" s="21">
        <v>80</v>
      </c>
      <c r="F16" s="21">
        <v>80</v>
      </c>
      <c r="G16" s="21">
        <v>62.5</v>
      </c>
      <c r="H16" s="43">
        <f t="shared" si="0"/>
        <v>74.166666666666671</v>
      </c>
      <c r="I16" s="21">
        <f t="shared" si="1"/>
        <v>12</v>
      </c>
      <c r="J16" s="43">
        <f t="shared" si="2"/>
        <v>11.76470588235294</v>
      </c>
      <c r="S16" s="4">
        <v>72.5</v>
      </c>
      <c r="T16" s="2">
        <f t="shared" si="3"/>
        <v>5</v>
      </c>
      <c r="U16" s="1">
        <f t="shared" si="4"/>
        <v>21</v>
      </c>
    </row>
    <row r="17" spans="3:21" ht="20.100000000000001" customHeight="1" x14ac:dyDescent="0.3">
      <c r="C17" s="21" t="s">
        <v>128</v>
      </c>
      <c r="D17" s="21">
        <v>25120041</v>
      </c>
      <c r="E17" s="21">
        <v>82.5</v>
      </c>
      <c r="F17" s="21">
        <v>92.5</v>
      </c>
      <c r="G17" s="21">
        <v>47.5</v>
      </c>
      <c r="H17" s="43">
        <f t="shared" si="0"/>
        <v>74.166666666666671</v>
      </c>
      <c r="I17" s="21">
        <f t="shared" si="1"/>
        <v>12</v>
      </c>
      <c r="J17" s="43">
        <f t="shared" si="2"/>
        <v>11.76470588235294</v>
      </c>
      <c r="S17" s="3">
        <v>70</v>
      </c>
      <c r="T17" s="2">
        <f t="shared" si="3"/>
        <v>8</v>
      </c>
      <c r="U17" s="1">
        <f t="shared" si="4"/>
        <v>29</v>
      </c>
    </row>
    <row r="18" spans="3:21" ht="20.100000000000001" customHeight="1" x14ac:dyDescent="0.3">
      <c r="C18" s="21" t="s">
        <v>134</v>
      </c>
      <c r="D18" s="21">
        <v>25120076</v>
      </c>
      <c r="E18" s="21">
        <v>90</v>
      </c>
      <c r="F18" s="21">
        <v>85</v>
      </c>
      <c r="G18" s="21">
        <v>47.5</v>
      </c>
      <c r="H18" s="43">
        <f t="shared" si="0"/>
        <v>74.166666666666671</v>
      </c>
      <c r="I18" s="21">
        <f t="shared" si="1"/>
        <v>12</v>
      </c>
      <c r="J18" s="43">
        <f t="shared" si="2"/>
        <v>11.76470588235294</v>
      </c>
      <c r="S18" s="4">
        <v>67.5</v>
      </c>
      <c r="T18" s="2">
        <f t="shared" si="3"/>
        <v>5</v>
      </c>
      <c r="U18" s="1">
        <f t="shared" si="4"/>
        <v>34</v>
      </c>
    </row>
    <row r="19" spans="3:21" ht="20.100000000000001" customHeight="1" x14ac:dyDescent="0.3">
      <c r="C19" s="21" t="s">
        <v>65</v>
      </c>
      <c r="D19" s="21">
        <v>25120033</v>
      </c>
      <c r="E19" s="21">
        <v>90</v>
      </c>
      <c r="F19" s="21">
        <v>82.5</v>
      </c>
      <c r="G19" s="21">
        <v>47.5</v>
      </c>
      <c r="H19" s="43">
        <f t="shared" si="0"/>
        <v>73.333333333333329</v>
      </c>
      <c r="I19" s="21">
        <f t="shared" si="1"/>
        <v>15</v>
      </c>
      <c r="J19" s="43">
        <f t="shared" si="2"/>
        <v>14.705882352941178</v>
      </c>
      <c r="S19" s="4">
        <v>65</v>
      </c>
      <c r="T19" s="2">
        <f t="shared" si="3"/>
        <v>9</v>
      </c>
      <c r="U19" s="1">
        <f t="shared" si="4"/>
        <v>43</v>
      </c>
    </row>
    <row r="20" spans="3:21" ht="20.100000000000001" customHeight="1" x14ac:dyDescent="0.3">
      <c r="C20" s="21" t="s">
        <v>66</v>
      </c>
      <c r="D20" s="21">
        <v>25120054</v>
      </c>
      <c r="E20" s="21">
        <v>70</v>
      </c>
      <c r="F20" s="21">
        <v>80</v>
      </c>
      <c r="G20" s="21">
        <v>70</v>
      </c>
      <c r="H20" s="43">
        <f t="shared" si="0"/>
        <v>73.333333333333329</v>
      </c>
      <c r="I20" s="21">
        <f t="shared" si="1"/>
        <v>15</v>
      </c>
      <c r="J20" s="43">
        <f t="shared" si="2"/>
        <v>14.705882352941178</v>
      </c>
      <c r="S20" s="3">
        <v>62.5</v>
      </c>
      <c r="T20" s="2">
        <f t="shared" si="3"/>
        <v>4</v>
      </c>
      <c r="U20" s="1">
        <f t="shared" si="4"/>
        <v>47</v>
      </c>
    </row>
    <row r="21" spans="3:21" ht="20.100000000000001" customHeight="1" x14ac:dyDescent="0.3">
      <c r="C21" s="21" t="s">
        <v>74</v>
      </c>
      <c r="D21" s="21">
        <v>25120044</v>
      </c>
      <c r="E21" s="21">
        <v>95</v>
      </c>
      <c r="F21" s="21">
        <v>82.5</v>
      </c>
      <c r="G21" s="21">
        <v>40</v>
      </c>
      <c r="H21" s="43">
        <f t="shared" si="0"/>
        <v>72.5</v>
      </c>
      <c r="I21" s="21">
        <f t="shared" si="1"/>
        <v>17</v>
      </c>
      <c r="J21" s="43">
        <f t="shared" si="2"/>
        <v>16.666666666666664</v>
      </c>
      <c r="S21" s="4">
        <v>60</v>
      </c>
      <c r="T21" s="2">
        <f t="shared" si="3"/>
        <v>3</v>
      </c>
      <c r="U21" s="1">
        <f t="shared" si="4"/>
        <v>50</v>
      </c>
    </row>
    <row r="22" spans="3:21" ht="20.100000000000001" customHeight="1" x14ac:dyDescent="0.3">
      <c r="C22" s="21" t="s">
        <v>158</v>
      </c>
      <c r="D22" s="21">
        <v>25120091</v>
      </c>
      <c r="E22" s="21">
        <v>85</v>
      </c>
      <c r="F22" s="21">
        <v>80</v>
      </c>
      <c r="G22" s="21">
        <v>52.5</v>
      </c>
      <c r="H22" s="43">
        <f t="shared" si="0"/>
        <v>72.5</v>
      </c>
      <c r="I22" s="21">
        <f t="shared" si="1"/>
        <v>17</v>
      </c>
      <c r="J22" s="43">
        <f t="shared" si="2"/>
        <v>16.666666666666664</v>
      </c>
      <c r="S22" s="4">
        <v>57.5</v>
      </c>
      <c r="T22" s="2">
        <f t="shared" si="3"/>
        <v>10</v>
      </c>
      <c r="U22" s="1">
        <f t="shared" si="4"/>
        <v>60</v>
      </c>
    </row>
    <row r="23" spans="3:21" ht="20.100000000000001" customHeight="1" x14ac:dyDescent="0.3">
      <c r="C23" s="21" t="s">
        <v>131</v>
      </c>
      <c r="D23" s="21">
        <v>25120113</v>
      </c>
      <c r="E23" s="44">
        <v>82.5</v>
      </c>
      <c r="F23" s="18">
        <v>85</v>
      </c>
      <c r="G23" s="21">
        <v>47.5</v>
      </c>
      <c r="H23" s="43">
        <f t="shared" si="0"/>
        <v>71.666666666666671</v>
      </c>
      <c r="I23" s="21">
        <f t="shared" si="1"/>
        <v>19</v>
      </c>
      <c r="J23" s="43">
        <f t="shared" si="2"/>
        <v>18.627450980392158</v>
      </c>
      <c r="S23" s="3">
        <v>55</v>
      </c>
      <c r="T23" s="2">
        <f t="shared" si="3"/>
        <v>7</v>
      </c>
      <c r="U23" s="1">
        <f t="shared" si="4"/>
        <v>67</v>
      </c>
    </row>
    <row r="24" spans="3:21" ht="20.100000000000001" customHeight="1" x14ac:dyDescent="0.3">
      <c r="C24" s="21" t="s">
        <v>147</v>
      </c>
      <c r="D24" s="21">
        <v>25120037</v>
      </c>
      <c r="E24" s="21">
        <v>77.5</v>
      </c>
      <c r="F24" s="21">
        <v>90</v>
      </c>
      <c r="G24" s="21">
        <v>45</v>
      </c>
      <c r="H24" s="43">
        <f t="shared" si="0"/>
        <v>70.833333333333329</v>
      </c>
      <c r="I24" s="21">
        <f t="shared" si="1"/>
        <v>20</v>
      </c>
      <c r="J24" s="43">
        <f t="shared" si="2"/>
        <v>19.607843137254903</v>
      </c>
      <c r="S24" s="4">
        <v>52.5</v>
      </c>
      <c r="T24" s="2">
        <f t="shared" si="3"/>
        <v>1</v>
      </c>
      <c r="U24" s="1">
        <f t="shared" si="4"/>
        <v>68</v>
      </c>
    </row>
    <row r="25" spans="3:21" ht="20.100000000000001" customHeight="1" x14ac:dyDescent="0.3">
      <c r="C25" s="21" t="s">
        <v>86</v>
      </c>
      <c r="D25" s="21">
        <v>25120039</v>
      </c>
      <c r="E25" s="21">
        <v>82.5</v>
      </c>
      <c r="F25" s="21">
        <v>70</v>
      </c>
      <c r="G25" s="21">
        <v>60</v>
      </c>
      <c r="H25" s="43">
        <f t="shared" si="0"/>
        <v>70.833333333333329</v>
      </c>
      <c r="I25" s="21">
        <f t="shared" si="1"/>
        <v>20</v>
      </c>
      <c r="J25" s="43">
        <f t="shared" si="2"/>
        <v>19.607843137254903</v>
      </c>
      <c r="S25" s="4">
        <v>50</v>
      </c>
      <c r="T25" s="2">
        <f t="shared" si="3"/>
        <v>3</v>
      </c>
      <c r="U25" s="1">
        <f t="shared" si="4"/>
        <v>71</v>
      </c>
    </row>
    <row r="26" spans="3:21" ht="20.100000000000001" customHeight="1" x14ac:dyDescent="0.3">
      <c r="C26" s="21" t="s">
        <v>103</v>
      </c>
      <c r="D26" s="21">
        <v>25120060</v>
      </c>
      <c r="E26" s="21">
        <v>80</v>
      </c>
      <c r="F26" s="21">
        <v>75</v>
      </c>
      <c r="G26" s="21">
        <v>55</v>
      </c>
      <c r="H26" s="43">
        <f t="shared" si="0"/>
        <v>70</v>
      </c>
      <c r="I26" s="21">
        <f t="shared" si="1"/>
        <v>22</v>
      </c>
      <c r="J26" s="43">
        <f t="shared" si="2"/>
        <v>21.568627450980394</v>
      </c>
      <c r="S26" s="3">
        <v>47.5</v>
      </c>
      <c r="T26" s="2">
        <f t="shared" si="3"/>
        <v>5</v>
      </c>
      <c r="U26" s="1">
        <f t="shared" si="4"/>
        <v>76</v>
      </c>
    </row>
    <row r="27" spans="3:21" ht="20.100000000000001" customHeight="1" x14ac:dyDescent="0.3">
      <c r="C27" s="21" t="s">
        <v>132</v>
      </c>
      <c r="D27" s="21">
        <v>25120078</v>
      </c>
      <c r="E27" s="21">
        <v>85</v>
      </c>
      <c r="F27" s="21">
        <v>82.5</v>
      </c>
      <c r="G27" s="21">
        <v>42.5</v>
      </c>
      <c r="H27" s="43">
        <f t="shared" si="0"/>
        <v>70</v>
      </c>
      <c r="I27" s="21">
        <f t="shared" si="1"/>
        <v>22</v>
      </c>
      <c r="J27" s="43">
        <f t="shared" si="2"/>
        <v>21.568627450980394</v>
      </c>
      <c r="S27" s="4">
        <v>45</v>
      </c>
      <c r="T27" s="2">
        <f t="shared" si="3"/>
        <v>7</v>
      </c>
      <c r="U27" s="1">
        <f t="shared" si="4"/>
        <v>83</v>
      </c>
    </row>
    <row r="28" spans="3:21" ht="20.100000000000001" customHeight="1" x14ac:dyDescent="0.3">
      <c r="C28" s="21" t="s">
        <v>49</v>
      </c>
      <c r="D28" s="21">
        <v>25120014</v>
      </c>
      <c r="E28" s="21">
        <v>65</v>
      </c>
      <c r="F28" s="21">
        <v>92.5</v>
      </c>
      <c r="G28" s="21">
        <v>50</v>
      </c>
      <c r="H28" s="43">
        <f t="shared" si="0"/>
        <v>69.166666666666671</v>
      </c>
      <c r="I28" s="21">
        <f t="shared" si="1"/>
        <v>24</v>
      </c>
      <c r="J28" s="43">
        <f t="shared" si="2"/>
        <v>23.52941176470588</v>
      </c>
      <c r="S28" s="4">
        <v>42.5</v>
      </c>
      <c r="T28" s="2">
        <f t="shared" si="3"/>
        <v>5</v>
      </c>
      <c r="U28" s="1">
        <f t="shared" si="4"/>
        <v>88</v>
      </c>
    </row>
    <row r="29" spans="3:21" ht="20.100000000000001" customHeight="1" x14ac:dyDescent="0.3">
      <c r="C29" s="21" t="s">
        <v>82</v>
      </c>
      <c r="D29" s="21">
        <v>25120055</v>
      </c>
      <c r="E29" s="21">
        <v>82.5</v>
      </c>
      <c r="F29" s="21">
        <v>77.5</v>
      </c>
      <c r="G29" s="21">
        <v>47.5</v>
      </c>
      <c r="H29" s="43">
        <f t="shared" si="0"/>
        <v>69.166666666666671</v>
      </c>
      <c r="I29" s="21">
        <f t="shared" si="1"/>
        <v>24</v>
      </c>
      <c r="J29" s="43">
        <f t="shared" si="2"/>
        <v>23.52941176470588</v>
      </c>
      <c r="S29" s="3">
        <v>40</v>
      </c>
      <c r="T29" s="2">
        <f t="shared" si="3"/>
        <v>3</v>
      </c>
      <c r="U29" s="1">
        <f t="shared" si="4"/>
        <v>91</v>
      </c>
    </row>
    <row r="30" spans="3:21" ht="20.100000000000001" customHeight="1" x14ac:dyDescent="0.3">
      <c r="C30" s="21" t="s">
        <v>87</v>
      </c>
      <c r="D30" s="21">
        <v>25120063</v>
      </c>
      <c r="E30" s="21">
        <v>72.5</v>
      </c>
      <c r="F30" s="21">
        <v>80</v>
      </c>
      <c r="G30" s="21">
        <v>55</v>
      </c>
      <c r="H30" s="43">
        <f t="shared" si="0"/>
        <v>69.166666666666671</v>
      </c>
      <c r="I30" s="21">
        <f t="shared" si="1"/>
        <v>24</v>
      </c>
      <c r="J30" s="43">
        <f t="shared" si="2"/>
        <v>23.52941176470588</v>
      </c>
      <c r="S30" s="4">
        <v>37.5</v>
      </c>
      <c r="T30" s="2">
        <f t="shared" si="3"/>
        <v>2</v>
      </c>
      <c r="U30" s="1">
        <f t="shared" si="4"/>
        <v>93</v>
      </c>
    </row>
    <row r="31" spans="3:21" ht="20.100000000000001" customHeight="1" x14ac:dyDescent="0.3">
      <c r="C31" s="21" t="s">
        <v>76</v>
      </c>
      <c r="D31" s="21">
        <v>25120074</v>
      </c>
      <c r="E31" s="21">
        <v>80</v>
      </c>
      <c r="F31" s="21">
        <v>87.5</v>
      </c>
      <c r="G31" s="21">
        <v>40</v>
      </c>
      <c r="H31" s="43">
        <f t="shared" si="0"/>
        <v>69.166666666666671</v>
      </c>
      <c r="I31" s="21">
        <f t="shared" si="1"/>
        <v>24</v>
      </c>
      <c r="J31" s="43">
        <f t="shared" si="2"/>
        <v>23.52941176470588</v>
      </c>
      <c r="S31" s="4">
        <v>35</v>
      </c>
      <c r="T31" s="2">
        <f t="shared" si="3"/>
        <v>3</v>
      </c>
      <c r="U31" s="1">
        <f t="shared" si="4"/>
        <v>96</v>
      </c>
    </row>
    <row r="32" spans="3:21" ht="20.100000000000001" customHeight="1" x14ac:dyDescent="0.3">
      <c r="C32" s="21" t="s">
        <v>156</v>
      </c>
      <c r="D32" s="21">
        <v>25120085</v>
      </c>
      <c r="E32" s="21">
        <v>77.5</v>
      </c>
      <c r="F32" s="21">
        <v>72.5</v>
      </c>
      <c r="G32" s="21">
        <v>57.5</v>
      </c>
      <c r="H32" s="43">
        <f t="shared" si="0"/>
        <v>69.166666666666671</v>
      </c>
      <c r="I32" s="21">
        <f t="shared" si="1"/>
        <v>24</v>
      </c>
      <c r="J32" s="43">
        <f t="shared" si="2"/>
        <v>23.52941176470588</v>
      </c>
      <c r="S32" s="3">
        <v>32.5</v>
      </c>
      <c r="T32" s="2">
        <f t="shared" si="3"/>
        <v>1</v>
      </c>
      <c r="U32" s="1">
        <f t="shared" si="4"/>
        <v>97</v>
      </c>
    </row>
    <row r="33" spans="3:21" ht="20.100000000000001" customHeight="1" x14ac:dyDescent="0.3">
      <c r="C33" s="21" t="s">
        <v>122</v>
      </c>
      <c r="D33" s="21">
        <v>25120101</v>
      </c>
      <c r="E33" s="21">
        <v>75</v>
      </c>
      <c r="F33" s="21">
        <v>80</v>
      </c>
      <c r="G33" s="21">
        <v>50</v>
      </c>
      <c r="H33" s="43">
        <f t="shared" si="0"/>
        <v>68.333333333333329</v>
      </c>
      <c r="I33" s="21">
        <f t="shared" si="1"/>
        <v>29</v>
      </c>
      <c r="J33" s="43">
        <f t="shared" si="2"/>
        <v>28.431372549019606</v>
      </c>
      <c r="S33" s="4">
        <v>30</v>
      </c>
      <c r="T33" s="2">
        <f t="shared" si="3"/>
        <v>2</v>
      </c>
      <c r="U33" s="1">
        <f t="shared" si="4"/>
        <v>99</v>
      </c>
    </row>
    <row r="34" spans="3:21" ht="20.100000000000001" customHeight="1" x14ac:dyDescent="0.3">
      <c r="C34" s="21" t="s">
        <v>89</v>
      </c>
      <c r="D34" s="21">
        <v>25120050</v>
      </c>
      <c r="E34" s="21">
        <v>75</v>
      </c>
      <c r="F34" s="21">
        <v>77.5</v>
      </c>
      <c r="G34" s="21">
        <v>50</v>
      </c>
      <c r="H34" s="43">
        <f t="shared" si="0"/>
        <v>67.5</v>
      </c>
      <c r="I34" s="21">
        <f t="shared" si="1"/>
        <v>30</v>
      </c>
      <c r="J34" s="43">
        <f t="shared" si="2"/>
        <v>29.411764705882355</v>
      </c>
      <c r="S34" s="4">
        <v>27.5</v>
      </c>
      <c r="T34" s="2">
        <f t="shared" si="3"/>
        <v>1</v>
      </c>
      <c r="U34" s="1">
        <f t="shared" si="4"/>
        <v>100</v>
      </c>
    </row>
    <row r="35" spans="3:21" ht="20.100000000000001" customHeight="1" x14ac:dyDescent="0.3">
      <c r="C35" s="21" t="s">
        <v>78</v>
      </c>
      <c r="D35" s="21">
        <v>25120042</v>
      </c>
      <c r="E35" s="21">
        <v>67.5</v>
      </c>
      <c r="F35" s="21">
        <v>77.5</v>
      </c>
      <c r="G35" s="21">
        <v>55</v>
      </c>
      <c r="H35" s="43">
        <f t="shared" si="0"/>
        <v>66.666666666666671</v>
      </c>
      <c r="I35" s="21">
        <f t="shared" si="1"/>
        <v>31</v>
      </c>
      <c r="J35" s="43">
        <f t="shared" si="2"/>
        <v>30.392156862745097</v>
      </c>
      <c r="S35" s="3">
        <v>25</v>
      </c>
      <c r="T35" s="2">
        <f t="shared" si="3"/>
        <v>0</v>
      </c>
      <c r="U35" s="1">
        <f t="shared" si="4"/>
        <v>100</v>
      </c>
    </row>
    <row r="36" spans="3:21" ht="20.100000000000001" customHeight="1" x14ac:dyDescent="0.3">
      <c r="C36" s="21" t="s">
        <v>113</v>
      </c>
      <c r="D36" s="21">
        <v>25120046</v>
      </c>
      <c r="E36" s="21">
        <v>70</v>
      </c>
      <c r="F36" s="21">
        <v>80</v>
      </c>
      <c r="G36" s="21">
        <v>50</v>
      </c>
      <c r="H36" s="43">
        <f t="shared" si="0"/>
        <v>66.666666666666671</v>
      </c>
      <c r="I36" s="21">
        <f t="shared" si="1"/>
        <v>31</v>
      </c>
      <c r="J36" s="43">
        <f t="shared" si="2"/>
        <v>30.392156862745097</v>
      </c>
      <c r="S36" s="4">
        <v>22.5</v>
      </c>
      <c r="T36" s="2">
        <f t="shared" si="3"/>
        <v>0</v>
      </c>
      <c r="U36" s="1">
        <f t="shared" si="4"/>
        <v>100</v>
      </c>
    </row>
    <row r="37" spans="3:21" ht="20.100000000000001" customHeight="1" x14ac:dyDescent="0.3">
      <c r="C37" s="21" t="s">
        <v>95</v>
      </c>
      <c r="D37" s="21">
        <v>25120075</v>
      </c>
      <c r="E37" s="21">
        <v>75</v>
      </c>
      <c r="F37" s="21">
        <v>65</v>
      </c>
      <c r="G37" s="21">
        <v>60</v>
      </c>
      <c r="H37" s="43">
        <f t="shared" ref="H37:H68" si="5">AVERAGE(E37:G37)</f>
        <v>66.666666666666671</v>
      </c>
      <c r="I37" s="21">
        <f t="shared" ref="I37:I68" si="6">RANK(H37,$H$5:$H$125,0)</f>
        <v>31</v>
      </c>
      <c r="J37" s="43">
        <f t="shared" si="2"/>
        <v>30.392156862745097</v>
      </c>
      <c r="S37" s="4">
        <v>20</v>
      </c>
      <c r="T37" s="2">
        <f t="shared" si="3"/>
        <v>0</v>
      </c>
      <c r="U37" s="1">
        <f t="shared" si="4"/>
        <v>100</v>
      </c>
    </row>
    <row r="38" spans="3:21" ht="20.100000000000001" customHeight="1" x14ac:dyDescent="0.3">
      <c r="C38" s="21" t="s">
        <v>64</v>
      </c>
      <c r="D38" s="21">
        <v>25120096</v>
      </c>
      <c r="E38" s="21">
        <v>80</v>
      </c>
      <c r="F38" s="21">
        <v>67.5</v>
      </c>
      <c r="G38" s="21">
        <v>52.5</v>
      </c>
      <c r="H38" s="43">
        <f t="shared" si="5"/>
        <v>66.666666666666671</v>
      </c>
      <c r="I38" s="21">
        <f t="shared" si="6"/>
        <v>31</v>
      </c>
      <c r="J38" s="43">
        <f t="shared" si="2"/>
        <v>30.392156862745097</v>
      </c>
      <c r="S38" s="3">
        <v>17.5</v>
      </c>
      <c r="T38" s="2">
        <f t="shared" si="3"/>
        <v>0</v>
      </c>
      <c r="U38" s="1">
        <f t="shared" si="4"/>
        <v>100</v>
      </c>
    </row>
    <row r="39" spans="3:21" ht="20.100000000000001" customHeight="1" x14ac:dyDescent="0.3">
      <c r="C39" s="21" t="s">
        <v>94</v>
      </c>
      <c r="D39" s="21">
        <v>25120030</v>
      </c>
      <c r="E39" s="21">
        <v>65</v>
      </c>
      <c r="F39" s="21">
        <v>82.5</v>
      </c>
      <c r="G39" s="21">
        <v>47.5</v>
      </c>
      <c r="H39" s="43">
        <f t="shared" si="5"/>
        <v>65</v>
      </c>
      <c r="I39" s="21">
        <f t="shared" si="6"/>
        <v>35</v>
      </c>
      <c r="J39" s="43">
        <f t="shared" si="2"/>
        <v>34.313725490196077</v>
      </c>
      <c r="S39" s="4">
        <v>15</v>
      </c>
      <c r="T39" s="2">
        <f t="shared" si="3"/>
        <v>1</v>
      </c>
      <c r="U39" s="1">
        <f t="shared" si="4"/>
        <v>101</v>
      </c>
    </row>
    <row r="40" spans="3:21" ht="20.100000000000001" customHeight="1" x14ac:dyDescent="0.3">
      <c r="C40" s="21" t="s">
        <v>154</v>
      </c>
      <c r="D40" s="21">
        <v>25120082</v>
      </c>
      <c r="E40" s="21">
        <v>77.5</v>
      </c>
      <c r="F40" s="21">
        <v>60</v>
      </c>
      <c r="G40" s="21">
        <v>57.5</v>
      </c>
      <c r="H40" s="43">
        <f t="shared" si="5"/>
        <v>65</v>
      </c>
      <c r="I40" s="21">
        <f t="shared" si="6"/>
        <v>35</v>
      </c>
      <c r="J40" s="43">
        <f t="shared" si="2"/>
        <v>34.313725490196077</v>
      </c>
      <c r="S40" s="4">
        <v>12.5</v>
      </c>
      <c r="T40" s="2">
        <f t="shared" si="3"/>
        <v>0</v>
      </c>
      <c r="U40" s="1">
        <f t="shared" si="4"/>
        <v>101</v>
      </c>
    </row>
    <row r="41" spans="3:21" ht="20.100000000000001" customHeight="1" x14ac:dyDescent="0.3">
      <c r="C41" s="21" t="s">
        <v>97</v>
      </c>
      <c r="D41" s="21">
        <v>25120045</v>
      </c>
      <c r="E41" s="21">
        <v>65</v>
      </c>
      <c r="F41" s="21">
        <v>72.5</v>
      </c>
      <c r="G41" s="21">
        <v>55</v>
      </c>
      <c r="H41" s="43">
        <f t="shared" si="5"/>
        <v>64.166666666666671</v>
      </c>
      <c r="I41" s="21">
        <f t="shared" si="6"/>
        <v>37</v>
      </c>
      <c r="J41" s="43">
        <f t="shared" si="2"/>
        <v>36.274509803921568</v>
      </c>
      <c r="S41" s="3">
        <v>10</v>
      </c>
      <c r="T41" s="2">
        <f t="shared" si="3"/>
        <v>0</v>
      </c>
      <c r="U41" s="1">
        <f t="shared" si="4"/>
        <v>101</v>
      </c>
    </row>
    <row r="42" spans="3:21" ht="20.100000000000001" customHeight="1" x14ac:dyDescent="0.3">
      <c r="C42" s="21" t="s">
        <v>148</v>
      </c>
      <c r="D42" s="21">
        <v>25120049</v>
      </c>
      <c r="E42" s="21">
        <v>82.5</v>
      </c>
      <c r="F42" s="21">
        <v>70</v>
      </c>
      <c r="G42" s="21">
        <v>40</v>
      </c>
      <c r="H42" s="43">
        <f t="shared" si="5"/>
        <v>64.166666666666671</v>
      </c>
      <c r="I42" s="21">
        <f t="shared" si="6"/>
        <v>37</v>
      </c>
      <c r="J42" s="43">
        <f t="shared" si="2"/>
        <v>36.274509803921568</v>
      </c>
      <c r="S42" s="4">
        <v>7.5</v>
      </c>
      <c r="T42" s="2">
        <f t="shared" si="3"/>
        <v>0</v>
      </c>
      <c r="U42" s="1">
        <f t="shared" si="4"/>
        <v>101</v>
      </c>
    </row>
    <row r="43" spans="3:21" ht="20.100000000000001" customHeight="1" x14ac:dyDescent="0.3">
      <c r="C43" s="21" t="s">
        <v>129</v>
      </c>
      <c r="D43" s="21">
        <v>25120064</v>
      </c>
      <c r="E43" s="21">
        <v>75</v>
      </c>
      <c r="F43" s="21">
        <v>72.5</v>
      </c>
      <c r="G43" s="21">
        <v>45</v>
      </c>
      <c r="H43" s="43">
        <f t="shared" si="5"/>
        <v>64.166666666666671</v>
      </c>
      <c r="I43" s="21">
        <f t="shared" si="6"/>
        <v>37</v>
      </c>
      <c r="J43" s="43">
        <f t="shared" si="2"/>
        <v>36.274509803921568</v>
      </c>
      <c r="S43" s="4">
        <v>5</v>
      </c>
      <c r="T43" s="2">
        <f t="shared" si="3"/>
        <v>0</v>
      </c>
      <c r="U43" s="1">
        <f t="shared" si="4"/>
        <v>101</v>
      </c>
    </row>
    <row r="44" spans="3:21" ht="20.100000000000001" customHeight="1" x14ac:dyDescent="0.3">
      <c r="C44" s="21" t="s">
        <v>90</v>
      </c>
      <c r="D44" s="21">
        <v>25120090</v>
      </c>
      <c r="E44" s="21">
        <v>67.5</v>
      </c>
      <c r="F44" s="18">
        <v>70</v>
      </c>
      <c r="G44" s="21">
        <v>55</v>
      </c>
      <c r="H44" s="43">
        <f t="shared" si="5"/>
        <v>64.166666666666671</v>
      </c>
      <c r="I44" s="21">
        <f t="shared" si="6"/>
        <v>37</v>
      </c>
      <c r="J44" s="43">
        <f t="shared" si="2"/>
        <v>36.274509803921568</v>
      </c>
      <c r="S44" s="3">
        <v>2.5</v>
      </c>
      <c r="T44" s="2">
        <f t="shared" si="3"/>
        <v>0</v>
      </c>
      <c r="U44" s="1">
        <f t="shared" si="4"/>
        <v>101</v>
      </c>
    </row>
    <row r="45" spans="3:21" ht="20.100000000000001" customHeight="1" x14ac:dyDescent="0.3">
      <c r="C45" s="21" t="s">
        <v>83</v>
      </c>
      <c r="D45" s="21">
        <v>25120099</v>
      </c>
      <c r="E45" s="21">
        <v>72.5</v>
      </c>
      <c r="F45" s="21">
        <v>67.5</v>
      </c>
      <c r="G45" s="21">
        <v>52.5</v>
      </c>
      <c r="H45" s="43">
        <f t="shared" si="5"/>
        <v>64.166666666666671</v>
      </c>
      <c r="I45" s="21">
        <f t="shared" si="6"/>
        <v>37</v>
      </c>
      <c r="J45" s="43">
        <f t="shared" si="2"/>
        <v>36.274509803921568</v>
      </c>
      <c r="S45" s="4">
        <v>0</v>
      </c>
      <c r="T45" s="2">
        <f t="shared" si="3"/>
        <v>20</v>
      </c>
      <c r="U45" s="1">
        <f t="shared" si="4"/>
        <v>121</v>
      </c>
    </row>
    <row r="46" spans="3:21" ht="20.100000000000001" customHeight="1" x14ac:dyDescent="0.3">
      <c r="C46" s="21" t="s">
        <v>85</v>
      </c>
      <c r="D46" s="21">
        <v>25120047</v>
      </c>
      <c r="E46" s="21">
        <v>60</v>
      </c>
      <c r="F46" s="21">
        <v>67.5</v>
      </c>
      <c r="G46" s="21">
        <v>62.5</v>
      </c>
      <c r="H46" s="43">
        <f t="shared" si="5"/>
        <v>63.333333333333336</v>
      </c>
      <c r="I46" s="21">
        <f t="shared" si="6"/>
        <v>42</v>
      </c>
      <c r="J46" s="43">
        <f t="shared" si="2"/>
        <v>41.17647058823529</v>
      </c>
    </row>
    <row r="47" spans="3:21" ht="20.100000000000001" customHeight="1" x14ac:dyDescent="0.3">
      <c r="C47" s="21" t="s">
        <v>152</v>
      </c>
      <c r="D47" s="21">
        <v>25120079</v>
      </c>
      <c r="E47" s="21">
        <v>62.5</v>
      </c>
      <c r="F47" s="21">
        <v>87.5</v>
      </c>
      <c r="G47" s="21">
        <v>40</v>
      </c>
      <c r="H47" s="43">
        <f t="shared" si="5"/>
        <v>63.333333333333336</v>
      </c>
      <c r="I47" s="21">
        <f t="shared" si="6"/>
        <v>42</v>
      </c>
      <c r="J47" s="43">
        <f t="shared" si="2"/>
        <v>41.17647058823529</v>
      </c>
    </row>
    <row r="48" spans="3:21" ht="20.100000000000001" customHeight="1" x14ac:dyDescent="0.3">
      <c r="C48" s="21" t="s">
        <v>68</v>
      </c>
      <c r="D48" s="21">
        <v>25120043</v>
      </c>
      <c r="E48" s="21">
        <v>75</v>
      </c>
      <c r="F48" s="21">
        <v>70</v>
      </c>
      <c r="G48" s="21">
        <v>40</v>
      </c>
      <c r="H48" s="43">
        <f t="shared" si="5"/>
        <v>61.666666666666664</v>
      </c>
      <c r="I48" s="21">
        <f t="shared" si="6"/>
        <v>44</v>
      </c>
      <c r="J48" s="43">
        <f t="shared" si="2"/>
        <v>43.137254901960787</v>
      </c>
    </row>
    <row r="49" spans="3:21" ht="20.100000000000001" customHeight="1" x14ac:dyDescent="0.3">
      <c r="C49" s="21" t="s">
        <v>151</v>
      </c>
      <c r="D49" s="21">
        <v>25120058</v>
      </c>
      <c r="E49" s="21">
        <v>77.5</v>
      </c>
      <c r="F49" s="21">
        <v>67.5</v>
      </c>
      <c r="G49" s="21">
        <v>40</v>
      </c>
      <c r="H49" s="43">
        <f t="shared" si="5"/>
        <v>61.666666666666664</v>
      </c>
      <c r="I49" s="21">
        <f t="shared" si="6"/>
        <v>44</v>
      </c>
      <c r="J49" s="43">
        <f t="shared" si="2"/>
        <v>43.137254901960787</v>
      </c>
      <c r="S49" s="13" t="s">
        <v>29</v>
      </c>
      <c r="T49" s="24">
        <v>121</v>
      </c>
      <c r="U49" s="25" t="s">
        <v>30</v>
      </c>
    </row>
    <row r="50" spans="3:21" ht="20.100000000000001" customHeight="1" x14ac:dyDescent="0.3">
      <c r="C50" s="21" t="s">
        <v>54</v>
      </c>
      <c r="D50" s="21">
        <v>25120006</v>
      </c>
      <c r="E50" s="21">
        <v>80</v>
      </c>
      <c r="F50" s="21">
        <v>60</v>
      </c>
      <c r="G50" s="21">
        <v>42.5</v>
      </c>
      <c r="H50" s="43">
        <f t="shared" si="5"/>
        <v>60.833333333333336</v>
      </c>
      <c r="I50" s="21">
        <f t="shared" si="6"/>
        <v>46</v>
      </c>
      <c r="J50" s="43">
        <f t="shared" si="2"/>
        <v>45.098039215686278</v>
      </c>
      <c r="S50" s="13" t="s">
        <v>31</v>
      </c>
      <c r="T50" s="26">
        <f>AVERAGE(H5:H105)</f>
        <v>57.450495049504958</v>
      </c>
      <c r="U50" s="25" t="s">
        <v>32</v>
      </c>
    </row>
    <row r="51" spans="3:21" ht="20.100000000000001" customHeight="1" x14ac:dyDescent="0.3">
      <c r="C51" s="21" t="s">
        <v>150</v>
      </c>
      <c r="D51" s="21">
        <v>25120057</v>
      </c>
      <c r="E51" s="21">
        <v>67.5</v>
      </c>
      <c r="F51" s="21">
        <v>70</v>
      </c>
      <c r="G51" s="21">
        <v>45</v>
      </c>
      <c r="H51" s="43">
        <f t="shared" si="5"/>
        <v>60.833333333333336</v>
      </c>
      <c r="I51" s="21">
        <f t="shared" si="6"/>
        <v>46</v>
      </c>
      <c r="J51" s="43">
        <f t="shared" si="2"/>
        <v>45.098039215686278</v>
      </c>
      <c r="S51" s="13" t="s">
        <v>33</v>
      </c>
      <c r="T51" s="26">
        <f>MAX(H5:H125)</f>
        <v>82.5</v>
      </c>
      <c r="U51" s="25" t="s">
        <v>32</v>
      </c>
    </row>
    <row r="52" spans="3:21" ht="20.100000000000001" customHeight="1" x14ac:dyDescent="0.3">
      <c r="C52" s="21" t="s">
        <v>80</v>
      </c>
      <c r="D52" s="21">
        <v>25120036</v>
      </c>
      <c r="E52" s="21">
        <v>72.5</v>
      </c>
      <c r="F52" s="21">
        <v>60</v>
      </c>
      <c r="G52" s="21">
        <v>47.5</v>
      </c>
      <c r="H52" s="43">
        <f t="shared" si="5"/>
        <v>60</v>
      </c>
      <c r="I52" s="21">
        <f t="shared" si="6"/>
        <v>48</v>
      </c>
      <c r="J52" s="43">
        <f t="shared" si="2"/>
        <v>47.058823529411761</v>
      </c>
    </row>
    <row r="53" spans="3:21" ht="20.100000000000001" customHeight="1" x14ac:dyDescent="0.3">
      <c r="C53" s="21" t="s">
        <v>133</v>
      </c>
      <c r="D53" s="21">
        <v>25120067</v>
      </c>
      <c r="E53" s="21">
        <v>62.5</v>
      </c>
      <c r="F53" s="21">
        <v>67.5</v>
      </c>
      <c r="G53" s="21">
        <v>47.5</v>
      </c>
      <c r="H53" s="43">
        <f t="shared" si="5"/>
        <v>59.166666666666664</v>
      </c>
      <c r="I53" s="21">
        <f t="shared" si="6"/>
        <v>49</v>
      </c>
      <c r="J53" s="43">
        <f t="shared" si="2"/>
        <v>48.03921568627451</v>
      </c>
    </row>
    <row r="54" spans="3:21" ht="20.100000000000001" customHeight="1" x14ac:dyDescent="0.3">
      <c r="C54" s="21" t="s">
        <v>109</v>
      </c>
      <c r="D54" s="21">
        <v>25120081</v>
      </c>
      <c r="E54" s="21">
        <v>70</v>
      </c>
      <c r="F54" s="21">
        <v>70</v>
      </c>
      <c r="G54" s="21">
        <v>37.5</v>
      </c>
      <c r="H54" s="43">
        <f t="shared" si="5"/>
        <v>59.166666666666664</v>
      </c>
      <c r="I54" s="21">
        <f t="shared" si="6"/>
        <v>49</v>
      </c>
      <c r="J54" s="43">
        <f t="shared" si="2"/>
        <v>48.03921568627451</v>
      </c>
    </row>
    <row r="55" spans="3:21" ht="20.100000000000001" customHeight="1" x14ac:dyDescent="0.3">
      <c r="C55" s="21" t="s">
        <v>60</v>
      </c>
      <c r="D55" s="21">
        <v>25120015</v>
      </c>
      <c r="E55" s="21">
        <v>60</v>
      </c>
      <c r="F55" s="21">
        <v>57.5</v>
      </c>
      <c r="G55" s="21">
        <v>55</v>
      </c>
      <c r="H55" s="43">
        <f t="shared" si="5"/>
        <v>57.5</v>
      </c>
      <c r="I55" s="21">
        <f t="shared" si="6"/>
        <v>51</v>
      </c>
      <c r="J55" s="43">
        <f t="shared" si="2"/>
        <v>50</v>
      </c>
    </row>
    <row r="56" spans="3:21" ht="20.100000000000001" customHeight="1" x14ac:dyDescent="0.3">
      <c r="C56" s="21" t="s">
        <v>111</v>
      </c>
      <c r="D56" s="21">
        <v>25120053</v>
      </c>
      <c r="E56" s="21">
        <v>62.5</v>
      </c>
      <c r="F56" s="21">
        <v>60</v>
      </c>
      <c r="G56" s="21">
        <v>50</v>
      </c>
      <c r="H56" s="43">
        <f t="shared" si="5"/>
        <v>57.5</v>
      </c>
      <c r="I56" s="21">
        <f t="shared" si="6"/>
        <v>51</v>
      </c>
      <c r="J56" s="43">
        <f t="shared" si="2"/>
        <v>50</v>
      </c>
    </row>
    <row r="57" spans="3:21" ht="20.100000000000001" customHeight="1" x14ac:dyDescent="0.3">
      <c r="C57" s="21" t="s">
        <v>159</v>
      </c>
      <c r="D57" s="21">
        <v>25120092</v>
      </c>
      <c r="E57" s="21">
        <v>70</v>
      </c>
      <c r="F57" s="21">
        <v>80</v>
      </c>
      <c r="G57" s="21">
        <v>22.5</v>
      </c>
      <c r="H57" s="43">
        <f t="shared" si="5"/>
        <v>57.5</v>
      </c>
      <c r="I57" s="21">
        <f t="shared" si="6"/>
        <v>51</v>
      </c>
      <c r="J57" s="43">
        <f t="shared" si="2"/>
        <v>50</v>
      </c>
    </row>
    <row r="58" spans="3:21" ht="20.100000000000001" customHeight="1" x14ac:dyDescent="0.3">
      <c r="C58" s="21" t="s">
        <v>47</v>
      </c>
      <c r="D58" s="21">
        <v>25120009</v>
      </c>
      <c r="E58" s="21">
        <v>67.5</v>
      </c>
      <c r="F58" s="21">
        <v>60</v>
      </c>
      <c r="G58" s="21">
        <v>42.5</v>
      </c>
      <c r="H58" s="43">
        <f t="shared" si="5"/>
        <v>56.666666666666664</v>
      </c>
      <c r="I58" s="21">
        <f t="shared" si="6"/>
        <v>54</v>
      </c>
      <c r="J58" s="43">
        <f t="shared" si="2"/>
        <v>52.941176470588239</v>
      </c>
    </row>
    <row r="59" spans="3:21" ht="20.100000000000001" customHeight="1" x14ac:dyDescent="0.3">
      <c r="C59" s="21" t="s">
        <v>96</v>
      </c>
      <c r="D59" s="21">
        <v>25120071</v>
      </c>
      <c r="E59" s="21">
        <v>62.5</v>
      </c>
      <c r="F59" s="21">
        <v>62.5</v>
      </c>
      <c r="G59" s="21">
        <v>45</v>
      </c>
      <c r="H59" s="43">
        <f t="shared" si="5"/>
        <v>56.666666666666664</v>
      </c>
      <c r="I59" s="21">
        <f t="shared" si="6"/>
        <v>54</v>
      </c>
      <c r="J59" s="43">
        <f t="shared" si="2"/>
        <v>52.941176470588239</v>
      </c>
    </row>
    <row r="60" spans="3:21" ht="20.100000000000001" customHeight="1" x14ac:dyDescent="0.3">
      <c r="C60" s="21" t="s">
        <v>56</v>
      </c>
      <c r="D60" s="21">
        <v>25120010</v>
      </c>
      <c r="E60" s="21">
        <v>60</v>
      </c>
      <c r="F60" s="21">
        <v>60</v>
      </c>
      <c r="G60" s="21">
        <v>47.5</v>
      </c>
      <c r="H60" s="43">
        <f t="shared" si="5"/>
        <v>55.833333333333336</v>
      </c>
      <c r="I60" s="21">
        <f t="shared" si="6"/>
        <v>56</v>
      </c>
      <c r="J60" s="43">
        <f t="shared" si="2"/>
        <v>54.901960784313729</v>
      </c>
    </row>
    <row r="61" spans="3:21" ht="20.100000000000001" customHeight="1" x14ac:dyDescent="0.3">
      <c r="C61" s="21" t="s">
        <v>91</v>
      </c>
      <c r="D61" s="21">
        <v>25120027</v>
      </c>
      <c r="E61" s="21">
        <v>55</v>
      </c>
      <c r="F61" s="21">
        <v>65</v>
      </c>
      <c r="G61" s="21">
        <v>47.5</v>
      </c>
      <c r="H61" s="43">
        <f t="shared" si="5"/>
        <v>55.833333333333336</v>
      </c>
      <c r="I61" s="21">
        <f t="shared" si="6"/>
        <v>56</v>
      </c>
      <c r="J61" s="43">
        <f t="shared" si="2"/>
        <v>54.901960784313729</v>
      </c>
    </row>
    <row r="62" spans="3:21" ht="20.100000000000001" customHeight="1" x14ac:dyDescent="0.3">
      <c r="C62" s="21" t="s">
        <v>51</v>
      </c>
      <c r="D62" s="21">
        <v>25120028</v>
      </c>
      <c r="E62" s="21">
        <v>70</v>
      </c>
      <c r="F62" s="21">
        <v>65</v>
      </c>
      <c r="G62" s="21">
        <v>32.5</v>
      </c>
      <c r="H62" s="43">
        <f t="shared" si="5"/>
        <v>55.833333333333336</v>
      </c>
      <c r="I62" s="21">
        <f t="shared" si="6"/>
        <v>56</v>
      </c>
      <c r="J62" s="43">
        <f t="shared" si="2"/>
        <v>54.901960784313729</v>
      </c>
    </row>
    <row r="63" spans="3:21" ht="20.100000000000001" customHeight="1" x14ac:dyDescent="0.3">
      <c r="C63" s="21" t="s">
        <v>114</v>
      </c>
      <c r="D63" s="21">
        <v>25120061</v>
      </c>
      <c r="E63" s="21">
        <v>67.5</v>
      </c>
      <c r="F63" s="21">
        <v>62.5</v>
      </c>
      <c r="G63" s="21">
        <v>37.5</v>
      </c>
      <c r="H63" s="43">
        <f t="shared" si="5"/>
        <v>55.833333333333336</v>
      </c>
      <c r="I63" s="21">
        <f t="shared" si="6"/>
        <v>56</v>
      </c>
      <c r="J63" s="43">
        <f t="shared" si="2"/>
        <v>54.901960784313729</v>
      </c>
    </row>
    <row r="64" spans="3:21" ht="20.100000000000001" customHeight="1" x14ac:dyDescent="0.3">
      <c r="C64" s="21" t="s">
        <v>57</v>
      </c>
      <c r="D64" s="21">
        <v>25120109</v>
      </c>
      <c r="E64" s="44">
        <v>67.5</v>
      </c>
      <c r="F64" s="21">
        <v>65</v>
      </c>
      <c r="G64" s="21">
        <v>35</v>
      </c>
      <c r="H64" s="43">
        <f t="shared" si="5"/>
        <v>55.833333333333336</v>
      </c>
      <c r="I64" s="21">
        <f t="shared" si="6"/>
        <v>56</v>
      </c>
      <c r="J64" s="43">
        <f t="shared" si="2"/>
        <v>54.901960784313729</v>
      </c>
    </row>
    <row r="65" spans="3:10" ht="20.100000000000001" customHeight="1" x14ac:dyDescent="0.3">
      <c r="C65" s="21" t="s">
        <v>63</v>
      </c>
      <c r="D65" s="21">
        <v>25120022</v>
      </c>
      <c r="E65" s="21">
        <v>65</v>
      </c>
      <c r="F65" s="21">
        <v>47.5</v>
      </c>
      <c r="G65" s="21">
        <v>52.5</v>
      </c>
      <c r="H65" s="43">
        <f t="shared" si="5"/>
        <v>55</v>
      </c>
      <c r="I65" s="21">
        <f t="shared" si="6"/>
        <v>61</v>
      </c>
      <c r="J65" s="43">
        <f t="shared" si="2"/>
        <v>59.803921568627452</v>
      </c>
    </row>
    <row r="66" spans="3:10" ht="20.100000000000001" customHeight="1" x14ac:dyDescent="0.3">
      <c r="C66" s="21" t="s">
        <v>108</v>
      </c>
      <c r="D66" s="21">
        <v>25120062</v>
      </c>
      <c r="E66" s="21">
        <v>62.5</v>
      </c>
      <c r="F66" s="21">
        <v>85</v>
      </c>
      <c r="G66" s="21">
        <v>17.5</v>
      </c>
      <c r="H66" s="43">
        <f t="shared" si="5"/>
        <v>55</v>
      </c>
      <c r="I66" s="21">
        <f t="shared" si="6"/>
        <v>61</v>
      </c>
      <c r="J66" s="43">
        <f t="shared" si="2"/>
        <v>59.803921568627452</v>
      </c>
    </row>
    <row r="67" spans="3:10" ht="20.100000000000001" customHeight="1" x14ac:dyDescent="0.3">
      <c r="C67" s="21" t="s">
        <v>115</v>
      </c>
      <c r="D67" s="21">
        <v>25120073</v>
      </c>
      <c r="E67" s="21">
        <v>57.5</v>
      </c>
      <c r="F67" s="21">
        <v>57.5</v>
      </c>
      <c r="G67" s="21">
        <v>50</v>
      </c>
      <c r="H67" s="43">
        <f t="shared" si="5"/>
        <v>55</v>
      </c>
      <c r="I67" s="21">
        <f t="shared" si="6"/>
        <v>61</v>
      </c>
      <c r="J67" s="43">
        <f t="shared" si="2"/>
        <v>59.803921568627452</v>
      </c>
    </row>
    <row r="68" spans="3:10" ht="20.100000000000001" customHeight="1" x14ac:dyDescent="0.3">
      <c r="C68" s="21" t="s">
        <v>104</v>
      </c>
      <c r="D68" s="21">
        <v>25120089</v>
      </c>
      <c r="E68" s="21">
        <v>47.5</v>
      </c>
      <c r="F68" s="18">
        <v>50</v>
      </c>
      <c r="G68" s="21">
        <v>67.5</v>
      </c>
      <c r="H68" s="43">
        <f t="shared" si="5"/>
        <v>55</v>
      </c>
      <c r="I68" s="21">
        <f t="shared" si="6"/>
        <v>61</v>
      </c>
      <c r="J68" s="43">
        <f t="shared" si="2"/>
        <v>59.803921568627452</v>
      </c>
    </row>
    <row r="69" spans="3:10" ht="20.100000000000001" customHeight="1" x14ac:dyDescent="0.3">
      <c r="C69" s="21" t="s">
        <v>160</v>
      </c>
      <c r="D69" s="21">
        <v>25120095</v>
      </c>
      <c r="E69" s="21">
        <v>70</v>
      </c>
      <c r="F69" s="21">
        <v>65</v>
      </c>
      <c r="G69" s="21">
        <v>27.5</v>
      </c>
      <c r="H69" s="43">
        <f t="shared" ref="H69:H100" si="7">AVERAGE(E69:G69)</f>
        <v>54.166666666666664</v>
      </c>
      <c r="I69" s="21">
        <f t="shared" ref="I69:I100" si="8">RANK(H69,$H$5:$H$125,0)</f>
        <v>65</v>
      </c>
      <c r="J69" s="43">
        <f t="shared" si="2"/>
        <v>63.725490196078425</v>
      </c>
    </row>
    <row r="70" spans="3:10" ht="20.100000000000001" customHeight="1" x14ac:dyDescent="0.3">
      <c r="C70" s="21" t="s">
        <v>161</v>
      </c>
      <c r="D70" s="21">
        <v>25120100</v>
      </c>
      <c r="E70" s="21">
        <v>72.5</v>
      </c>
      <c r="F70" s="21">
        <v>57.5</v>
      </c>
      <c r="G70" s="21">
        <v>32.5</v>
      </c>
      <c r="H70" s="43">
        <f t="shared" si="7"/>
        <v>54.166666666666664</v>
      </c>
      <c r="I70" s="21">
        <f t="shared" si="8"/>
        <v>65</v>
      </c>
      <c r="J70" s="43">
        <f t="shared" ref="J70:J105" si="9">I70/102*100</f>
        <v>63.725490196078425</v>
      </c>
    </row>
    <row r="71" spans="3:10" ht="20.100000000000001" customHeight="1" x14ac:dyDescent="0.3">
      <c r="C71" s="21" t="s">
        <v>112</v>
      </c>
      <c r="D71" s="21">
        <v>25120154</v>
      </c>
      <c r="E71" s="44">
        <v>57.5</v>
      </c>
      <c r="F71" s="44">
        <v>57.5</v>
      </c>
      <c r="G71" s="44">
        <v>47.5</v>
      </c>
      <c r="H71" s="43">
        <f t="shared" si="7"/>
        <v>54.166666666666664</v>
      </c>
      <c r="I71" s="21">
        <f t="shared" si="8"/>
        <v>65</v>
      </c>
      <c r="J71" s="43">
        <f t="shared" si="9"/>
        <v>63.725490196078425</v>
      </c>
    </row>
    <row r="72" spans="3:10" ht="20.100000000000001" customHeight="1" x14ac:dyDescent="0.3">
      <c r="C72" s="21" t="s">
        <v>44</v>
      </c>
      <c r="D72" s="21">
        <v>25120003</v>
      </c>
      <c r="E72" s="21">
        <v>57.5</v>
      </c>
      <c r="F72" s="21">
        <v>62.5</v>
      </c>
      <c r="G72" s="21">
        <v>32.5</v>
      </c>
      <c r="H72" s="43">
        <f t="shared" si="7"/>
        <v>50.833333333333336</v>
      </c>
      <c r="I72" s="21">
        <f t="shared" si="8"/>
        <v>68</v>
      </c>
      <c r="J72" s="43">
        <f t="shared" si="9"/>
        <v>66.666666666666657</v>
      </c>
    </row>
    <row r="73" spans="3:10" ht="20.100000000000001" customHeight="1" x14ac:dyDescent="0.3">
      <c r="C73" s="21" t="s">
        <v>106</v>
      </c>
      <c r="D73" s="21">
        <v>25120007</v>
      </c>
      <c r="E73" s="21">
        <v>40</v>
      </c>
      <c r="F73" s="21">
        <v>62.5</v>
      </c>
      <c r="G73" s="21">
        <v>47.5</v>
      </c>
      <c r="H73" s="43">
        <f t="shared" si="7"/>
        <v>50</v>
      </c>
      <c r="I73" s="21">
        <f t="shared" si="8"/>
        <v>69</v>
      </c>
      <c r="J73" s="43">
        <f t="shared" si="9"/>
        <v>67.64705882352942</v>
      </c>
    </row>
    <row r="74" spans="3:10" ht="20.100000000000001" customHeight="1" x14ac:dyDescent="0.3">
      <c r="C74" s="21" t="s">
        <v>116</v>
      </c>
      <c r="D74" s="21">
        <v>25120077</v>
      </c>
      <c r="E74" s="21">
        <v>77.5</v>
      </c>
      <c r="F74" s="21">
        <v>72.5</v>
      </c>
      <c r="G74" s="21">
        <v>0</v>
      </c>
      <c r="H74" s="43">
        <f t="shared" si="7"/>
        <v>50</v>
      </c>
      <c r="I74" s="21">
        <f t="shared" si="8"/>
        <v>69</v>
      </c>
      <c r="J74" s="43">
        <f t="shared" si="9"/>
        <v>67.64705882352942</v>
      </c>
    </row>
    <row r="75" spans="3:10" ht="20.100000000000001" customHeight="1" x14ac:dyDescent="0.3">
      <c r="C75" s="21" t="s">
        <v>73</v>
      </c>
      <c r="D75" s="21">
        <v>25120040</v>
      </c>
      <c r="E75" s="21">
        <v>40</v>
      </c>
      <c r="F75" s="21">
        <v>52.5</v>
      </c>
      <c r="G75" s="21">
        <v>52.5</v>
      </c>
      <c r="H75" s="43">
        <f t="shared" si="7"/>
        <v>48.333333333333336</v>
      </c>
      <c r="I75" s="21">
        <f t="shared" si="8"/>
        <v>71</v>
      </c>
      <c r="J75" s="43">
        <f t="shared" si="9"/>
        <v>69.607843137254903</v>
      </c>
    </row>
    <row r="76" spans="3:10" ht="20.100000000000001" customHeight="1" x14ac:dyDescent="0.3">
      <c r="C76" s="21" t="s">
        <v>145</v>
      </c>
      <c r="D76" s="21">
        <v>25120032</v>
      </c>
      <c r="E76" s="21">
        <v>42.5</v>
      </c>
      <c r="F76" s="21">
        <v>50</v>
      </c>
      <c r="G76" s="21">
        <v>50</v>
      </c>
      <c r="H76" s="43">
        <f t="shared" si="7"/>
        <v>47.5</v>
      </c>
      <c r="I76" s="21">
        <f t="shared" si="8"/>
        <v>72</v>
      </c>
      <c r="J76" s="43">
        <f t="shared" si="9"/>
        <v>70.588235294117652</v>
      </c>
    </row>
    <row r="77" spans="3:10" ht="20.100000000000001" customHeight="1" x14ac:dyDescent="0.3">
      <c r="C77" s="21" t="s">
        <v>140</v>
      </c>
      <c r="D77" s="21">
        <v>25120011</v>
      </c>
      <c r="E77" s="21">
        <v>50</v>
      </c>
      <c r="F77" s="21">
        <v>50</v>
      </c>
      <c r="G77" s="21">
        <v>40</v>
      </c>
      <c r="H77" s="43">
        <f t="shared" si="7"/>
        <v>46.666666666666664</v>
      </c>
      <c r="I77" s="21">
        <f t="shared" si="8"/>
        <v>73</v>
      </c>
      <c r="J77" s="43">
        <f t="shared" si="9"/>
        <v>71.568627450980387</v>
      </c>
    </row>
    <row r="78" spans="3:10" ht="20.100000000000001" customHeight="1" x14ac:dyDescent="0.3">
      <c r="C78" s="21" t="s">
        <v>118</v>
      </c>
      <c r="D78" s="21">
        <v>25120083</v>
      </c>
      <c r="E78" s="21">
        <v>45</v>
      </c>
      <c r="F78" s="18">
        <v>57.5</v>
      </c>
      <c r="G78" s="21">
        <v>37.5</v>
      </c>
      <c r="H78" s="43">
        <f t="shared" si="7"/>
        <v>46.666666666666664</v>
      </c>
      <c r="I78" s="21">
        <f t="shared" si="8"/>
        <v>73</v>
      </c>
      <c r="J78" s="43">
        <f t="shared" si="9"/>
        <v>71.568627450980387</v>
      </c>
    </row>
    <row r="79" spans="3:10" ht="20.100000000000001" customHeight="1" x14ac:dyDescent="0.3">
      <c r="C79" s="21" t="s">
        <v>157</v>
      </c>
      <c r="D79" s="21">
        <v>25120088</v>
      </c>
      <c r="E79" s="21">
        <v>45</v>
      </c>
      <c r="F79" s="18">
        <v>47.5</v>
      </c>
      <c r="G79" s="21">
        <v>47.5</v>
      </c>
      <c r="H79" s="43">
        <f t="shared" si="7"/>
        <v>46.666666666666664</v>
      </c>
      <c r="I79" s="21">
        <f t="shared" si="8"/>
        <v>73</v>
      </c>
      <c r="J79" s="43">
        <f t="shared" si="9"/>
        <v>71.568627450980387</v>
      </c>
    </row>
    <row r="80" spans="3:10" ht="20.100000000000001" customHeight="1" x14ac:dyDescent="0.3">
      <c r="C80" s="21" t="s">
        <v>120</v>
      </c>
      <c r="D80" s="21">
        <v>25120112</v>
      </c>
      <c r="E80" s="44">
        <v>50</v>
      </c>
      <c r="F80" s="21">
        <v>42.5</v>
      </c>
      <c r="G80" s="21">
        <v>45</v>
      </c>
      <c r="H80" s="43">
        <f t="shared" si="7"/>
        <v>45.833333333333336</v>
      </c>
      <c r="I80" s="21">
        <f t="shared" si="8"/>
        <v>76</v>
      </c>
      <c r="J80" s="43">
        <f t="shared" si="9"/>
        <v>74.509803921568633</v>
      </c>
    </row>
    <row r="81" spans="3:10" ht="20.100000000000001" customHeight="1" x14ac:dyDescent="0.3">
      <c r="C81" s="21" t="s">
        <v>119</v>
      </c>
      <c r="D81" s="21">
        <v>25120107</v>
      </c>
      <c r="E81" s="44">
        <v>62.5</v>
      </c>
      <c r="F81" s="18">
        <v>40</v>
      </c>
      <c r="G81" s="21">
        <v>32.5</v>
      </c>
      <c r="H81" s="43">
        <f t="shared" si="7"/>
        <v>45</v>
      </c>
      <c r="I81" s="21">
        <f t="shared" si="8"/>
        <v>77</v>
      </c>
      <c r="J81" s="43">
        <f t="shared" si="9"/>
        <v>75.490196078431367</v>
      </c>
    </row>
    <row r="82" spans="3:10" ht="20.100000000000001" customHeight="1" x14ac:dyDescent="0.3">
      <c r="C82" s="21" t="s">
        <v>70</v>
      </c>
      <c r="D82" s="21">
        <v>25120108</v>
      </c>
      <c r="E82" s="44">
        <v>45</v>
      </c>
      <c r="F82" s="21">
        <v>45</v>
      </c>
      <c r="G82" s="21">
        <v>42.5</v>
      </c>
      <c r="H82" s="43">
        <f t="shared" si="7"/>
        <v>44.166666666666664</v>
      </c>
      <c r="I82" s="21">
        <f t="shared" si="8"/>
        <v>78</v>
      </c>
      <c r="J82" s="43">
        <f t="shared" si="9"/>
        <v>76.470588235294116</v>
      </c>
    </row>
    <row r="83" spans="3:10" ht="20.100000000000001" customHeight="1" x14ac:dyDescent="0.3">
      <c r="C83" s="21" t="s">
        <v>81</v>
      </c>
      <c r="D83" s="21">
        <v>25120117</v>
      </c>
      <c r="E83" s="44">
        <v>50</v>
      </c>
      <c r="F83" s="44">
        <v>55</v>
      </c>
      <c r="G83" s="21">
        <v>27.5</v>
      </c>
      <c r="H83" s="43">
        <f t="shared" si="7"/>
        <v>44.166666666666664</v>
      </c>
      <c r="I83" s="21">
        <f t="shared" si="8"/>
        <v>78</v>
      </c>
      <c r="J83" s="43">
        <f t="shared" si="9"/>
        <v>76.470588235294116</v>
      </c>
    </row>
    <row r="84" spans="3:10" ht="20.100000000000001" customHeight="1" x14ac:dyDescent="0.3">
      <c r="C84" s="21" t="s">
        <v>62</v>
      </c>
      <c r="D84" s="21">
        <v>25120016</v>
      </c>
      <c r="E84" s="21">
        <v>62.5</v>
      </c>
      <c r="F84" s="21">
        <v>67.5</v>
      </c>
      <c r="G84" s="21">
        <v>0</v>
      </c>
      <c r="H84" s="43">
        <f t="shared" si="7"/>
        <v>43.333333333333336</v>
      </c>
      <c r="I84" s="21">
        <f t="shared" si="8"/>
        <v>80</v>
      </c>
      <c r="J84" s="43">
        <f t="shared" si="9"/>
        <v>78.431372549019613</v>
      </c>
    </row>
    <row r="85" spans="3:10" ht="20.100000000000001" customHeight="1" x14ac:dyDescent="0.3">
      <c r="C85" s="21" t="s">
        <v>88</v>
      </c>
      <c r="D85" s="21">
        <v>25120048</v>
      </c>
      <c r="E85" s="21">
        <v>47.5</v>
      </c>
      <c r="F85" s="21">
        <v>50</v>
      </c>
      <c r="G85" s="21">
        <v>32.5</v>
      </c>
      <c r="H85" s="43">
        <f t="shared" si="7"/>
        <v>43.333333333333336</v>
      </c>
      <c r="I85" s="21">
        <f t="shared" si="8"/>
        <v>80</v>
      </c>
      <c r="J85" s="43">
        <f t="shared" si="9"/>
        <v>78.431372549019613</v>
      </c>
    </row>
    <row r="86" spans="3:10" ht="20.100000000000001" customHeight="1" x14ac:dyDescent="0.3">
      <c r="C86" s="21" t="s">
        <v>121</v>
      </c>
      <c r="D86" s="21">
        <v>25120111</v>
      </c>
      <c r="E86" s="44">
        <v>40</v>
      </c>
      <c r="F86" s="21">
        <v>52.5</v>
      </c>
      <c r="G86" s="21">
        <v>37.5</v>
      </c>
      <c r="H86" s="43">
        <f t="shared" si="7"/>
        <v>43.333333333333336</v>
      </c>
      <c r="I86" s="21">
        <f t="shared" si="8"/>
        <v>80</v>
      </c>
      <c r="J86" s="43">
        <f t="shared" si="9"/>
        <v>78.431372549019613</v>
      </c>
    </row>
    <row r="87" spans="3:10" ht="20.100000000000001" customHeight="1" x14ac:dyDescent="0.3">
      <c r="C87" s="21" t="s">
        <v>168</v>
      </c>
      <c r="D87" s="21">
        <v>25120150</v>
      </c>
      <c r="E87" s="44">
        <v>40</v>
      </c>
      <c r="F87" s="44">
        <v>55</v>
      </c>
      <c r="G87" s="44">
        <v>35</v>
      </c>
      <c r="H87" s="43">
        <f t="shared" si="7"/>
        <v>43.333333333333336</v>
      </c>
      <c r="I87" s="21">
        <f t="shared" si="8"/>
        <v>80</v>
      </c>
      <c r="J87" s="43">
        <f t="shared" si="9"/>
        <v>78.431372549019613</v>
      </c>
    </row>
    <row r="88" spans="3:10" ht="20.100000000000001" customHeight="1" x14ac:dyDescent="0.3">
      <c r="C88" s="21" t="s">
        <v>100</v>
      </c>
      <c r="D88" s="21">
        <v>25120068</v>
      </c>
      <c r="E88" s="21">
        <v>45</v>
      </c>
      <c r="F88" s="21">
        <v>52.5</v>
      </c>
      <c r="G88" s="21">
        <v>30</v>
      </c>
      <c r="H88" s="43">
        <f t="shared" si="7"/>
        <v>42.5</v>
      </c>
      <c r="I88" s="21">
        <f t="shared" si="8"/>
        <v>84</v>
      </c>
      <c r="J88" s="43">
        <f t="shared" si="9"/>
        <v>82.35294117647058</v>
      </c>
    </row>
    <row r="89" spans="3:10" ht="20.100000000000001" customHeight="1" x14ac:dyDescent="0.3">
      <c r="C89" s="21" t="s">
        <v>163</v>
      </c>
      <c r="D89" s="21">
        <v>25120104</v>
      </c>
      <c r="E89" s="44">
        <v>52.5</v>
      </c>
      <c r="F89" s="21">
        <v>52.5</v>
      </c>
      <c r="G89" s="21">
        <v>22.5</v>
      </c>
      <c r="H89" s="43">
        <f t="shared" si="7"/>
        <v>42.5</v>
      </c>
      <c r="I89" s="21">
        <f t="shared" si="8"/>
        <v>84</v>
      </c>
      <c r="J89" s="43">
        <f t="shared" si="9"/>
        <v>82.35294117647058</v>
      </c>
    </row>
    <row r="90" spans="3:10" ht="20.100000000000001" customHeight="1" x14ac:dyDescent="0.3">
      <c r="C90" s="21" t="s">
        <v>67</v>
      </c>
      <c r="D90" s="21">
        <v>25120106</v>
      </c>
      <c r="E90" s="44">
        <v>50</v>
      </c>
      <c r="F90" s="18">
        <v>55</v>
      </c>
      <c r="G90" s="21">
        <v>22.5</v>
      </c>
      <c r="H90" s="43">
        <f t="shared" si="7"/>
        <v>42.5</v>
      </c>
      <c r="I90" s="21">
        <f t="shared" si="8"/>
        <v>84</v>
      </c>
      <c r="J90" s="43">
        <f t="shared" si="9"/>
        <v>82.35294117647058</v>
      </c>
    </row>
    <row r="91" spans="3:10" ht="20.100000000000001" customHeight="1" x14ac:dyDescent="0.3">
      <c r="C91" s="21" t="s">
        <v>75</v>
      </c>
      <c r="D91" s="21">
        <v>25120038</v>
      </c>
      <c r="E91" s="21">
        <v>42.5</v>
      </c>
      <c r="F91" s="21">
        <v>42.5</v>
      </c>
      <c r="G91" s="21">
        <v>37.5</v>
      </c>
      <c r="H91" s="43">
        <f t="shared" si="7"/>
        <v>40.833333333333336</v>
      </c>
      <c r="I91" s="21">
        <f t="shared" si="8"/>
        <v>87</v>
      </c>
      <c r="J91" s="43">
        <f t="shared" si="9"/>
        <v>85.294117647058826</v>
      </c>
    </row>
    <row r="92" spans="3:10" ht="20.100000000000001" customHeight="1" x14ac:dyDescent="0.3">
      <c r="C92" s="21" t="s">
        <v>164</v>
      </c>
      <c r="D92" s="21">
        <v>25120110</v>
      </c>
      <c r="E92" s="44">
        <v>40</v>
      </c>
      <c r="F92" s="21">
        <v>37.5</v>
      </c>
      <c r="G92" s="21">
        <v>45</v>
      </c>
      <c r="H92" s="43">
        <f t="shared" si="7"/>
        <v>40.833333333333336</v>
      </c>
      <c r="I92" s="21">
        <f t="shared" si="8"/>
        <v>87</v>
      </c>
      <c r="J92" s="43">
        <f t="shared" si="9"/>
        <v>85.294117647058826</v>
      </c>
    </row>
    <row r="93" spans="3:10" ht="20.100000000000001" customHeight="1" x14ac:dyDescent="0.3">
      <c r="C93" s="21" t="s">
        <v>52</v>
      </c>
      <c r="D93" s="21">
        <v>25120021</v>
      </c>
      <c r="E93" s="21">
        <v>40</v>
      </c>
      <c r="F93" s="21">
        <v>55</v>
      </c>
      <c r="G93" s="21">
        <v>22.5</v>
      </c>
      <c r="H93" s="43">
        <f t="shared" si="7"/>
        <v>39.166666666666664</v>
      </c>
      <c r="I93" s="21">
        <f t="shared" si="8"/>
        <v>89</v>
      </c>
      <c r="J93" s="43">
        <f t="shared" si="9"/>
        <v>87.254901960784309</v>
      </c>
    </row>
    <row r="94" spans="3:10" ht="20.100000000000001" customHeight="1" x14ac:dyDescent="0.3">
      <c r="C94" s="21" t="s">
        <v>117</v>
      </c>
      <c r="D94" s="21">
        <v>25120097</v>
      </c>
      <c r="E94" s="21">
        <v>35</v>
      </c>
      <c r="F94" s="21">
        <v>32.5</v>
      </c>
      <c r="G94" s="21">
        <v>50</v>
      </c>
      <c r="H94" s="43">
        <f t="shared" si="7"/>
        <v>39.166666666666664</v>
      </c>
      <c r="I94" s="21">
        <f t="shared" si="8"/>
        <v>89</v>
      </c>
      <c r="J94" s="43">
        <f t="shared" si="9"/>
        <v>87.254901960784309</v>
      </c>
    </row>
    <row r="95" spans="3:10" ht="20.100000000000001" customHeight="1" x14ac:dyDescent="0.3">
      <c r="C95" s="21" t="s">
        <v>50</v>
      </c>
      <c r="D95" s="21">
        <v>25120013</v>
      </c>
      <c r="E95" s="21">
        <v>30</v>
      </c>
      <c r="F95" s="21">
        <v>55</v>
      </c>
      <c r="G95" s="21">
        <v>30</v>
      </c>
      <c r="H95" s="43">
        <f t="shared" si="7"/>
        <v>38.333333333333336</v>
      </c>
      <c r="I95" s="21">
        <f t="shared" si="8"/>
        <v>91</v>
      </c>
      <c r="J95" s="43">
        <f t="shared" si="9"/>
        <v>89.215686274509807</v>
      </c>
    </row>
    <row r="96" spans="3:10" ht="20.100000000000001" customHeight="1" x14ac:dyDescent="0.3">
      <c r="C96" s="21" t="s">
        <v>141</v>
      </c>
      <c r="D96" s="21">
        <v>25120019</v>
      </c>
      <c r="E96" s="21">
        <v>35</v>
      </c>
      <c r="F96" s="21">
        <v>37.5</v>
      </c>
      <c r="G96" s="21">
        <v>37.5</v>
      </c>
      <c r="H96" s="43">
        <f t="shared" si="7"/>
        <v>36.666666666666664</v>
      </c>
      <c r="I96" s="21">
        <f t="shared" si="8"/>
        <v>92</v>
      </c>
      <c r="J96" s="43">
        <f t="shared" si="9"/>
        <v>90.196078431372555</v>
      </c>
    </row>
    <row r="97" spans="3:10" ht="20.100000000000001" customHeight="1" x14ac:dyDescent="0.3">
      <c r="C97" s="21" t="s">
        <v>93</v>
      </c>
      <c r="D97" s="21">
        <v>25120072</v>
      </c>
      <c r="E97" s="21">
        <v>0</v>
      </c>
      <c r="F97" s="18">
        <v>65</v>
      </c>
      <c r="G97" s="21">
        <v>45</v>
      </c>
      <c r="H97" s="43">
        <f t="shared" si="7"/>
        <v>36.666666666666664</v>
      </c>
      <c r="I97" s="21">
        <f t="shared" si="8"/>
        <v>92</v>
      </c>
      <c r="J97" s="43">
        <f t="shared" si="9"/>
        <v>90.196078431372555</v>
      </c>
    </row>
    <row r="98" spans="3:10" ht="20.100000000000001" customHeight="1" x14ac:dyDescent="0.3">
      <c r="C98" s="21" t="s">
        <v>153</v>
      </c>
      <c r="D98" s="21">
        <v>25120080</v>
      </c>
      <c r="E98" s="21">
        <v>42.5</v>
      </c>
      <c r="F98" s="21">
        <v>45</v>
      </c>
      <c r="G98" s="21">
        <v>15</v>
      </c>
      <c r="H98" s="43">
        <f t="shared" si="7"/>
        <v>34.166666666666664</v>
      </c>
      <c r="I98" s="21">
        <f t="shared" si="8"/>
        <v>94</v>
      </c>
      <c r="J98" s="43">
        <f t="shared" si="9"/>
        <v>92.156862745098039</v>
      </c>
    </row>
    <row r="99" spans="3:10" ht="20.100000000000001" customHeight="1" x14ac:dyDescent="0.3">
      <c r="C99" s="21" t="s">
        <v>98</v>
      </c>
      <c r="D99" s="21">
        <v>25120118</v>
      </c>
      <c r="E99" s="44">
        <v>30</v>
      </c>
      <c r="F99" s="44">
        <v>40</v>
      </c>
      <c r="G99" s="21">
        <v>32.5</v>
      </c>
      <c r="H99" s="43">
        <f t="shared" si="7"/>
        <v>34.166666666666664</v>
      </c>
      <c r="I99" s="21">
        <f t="shared" si="8"/>
        <v>94</v>
      </c>
      <c r="J99" s="43">
        <f t="shared" si="9"/>
        <v>92.156862745098039</v>
      </c>
    </row>
    <row r="100" spans="3:10" ht="20.100000000000001" customHeight="1" x14ac:dyDescent="0.3">
      <c r="C100" s="21" t="s">
        <v>126</v>
      </c>
      <c r="D100" s="21">
        <v>25120086</v>
      </c>
      <c r="E100" s="21">
        <v>35</v>
      </c>
      <c r="F100" s="18">
        <v>37.5</v>
      </c>
      <c r="G100" s="21">
        <v>27.5</v>
      </c>
      <c r="H100" s="43">
        <f t="shared" si="7"/>
        <v>33.333333333333336</v>
      </c>
      <c r="I100" s="21">
        <f t="shared" si="8"/>
        <v>96</v>
      </c>
      <c r="J100" s="43">
        <f t="shared" si="9"/>
        <v>94.117647058823522</v>
      </c>
    </row>
    <row r="101" spans="3:10" ht="20.100000000000001" customHeight="1" x14ac:dyDescent="0.3">
      <c r="C101" s="21" t="s">
        <v>71</v>
      </c>
      <c r="D101" s="21">
        <v>25120059</v>
      </c>
      <c r="E101" s="21">
        <v>27.5</v>
      </c>
      <c r="F101" s="21">
        <v>35</v>
      </c>
      <c r="G101" s="21">
        <v>35</v>
      </c>
      <c r="H101" s="43">
        <f t="shared" ref="H101:H132" si="10">AVERAGE(E101:G101)</f>
        <v>32.5</v>
      </c>
      <c r="I101" s="21">
        <f t="shared" ref="I101:I132" si="11">RANK(H101,$H$5:$H$125,0)</f>
        <v>97</v>
      </c>
      <c r="J101" s="43">
        <f t="shared" si="9"/>
        <v>95.098039215686271</v>
      </c>
    </row>
    <row r="102" spans="3:10" ht="20.100000000000001" customHeight="1" x14ac:dyDescent="0.3">
      <c r="C102" s="21" t="s">
        <v>102</v>
      </c>
      <c r="D102" s="21">
        <v>25120069</v>
      </c>
      <c r="E102" s="21">
        <v>40</v>
      </c>
      <c r="F102" s="21">
        <v>47.5</v>
      </c>
      <c r="G102" s="21">
        <v>0</v>
      </c>
      <c r="H102" s="43">
        <f t="shared" si="10"/>
        <v>29.166666666666668</v>
      </c>
      <c r="I102" s="21">
        <f t="shared" si="11"/>
        <v>98</v>
      </c>
      <c r="J102" s="43">
        <f t="shared" si="9"/>
        <v>96.078431372549019</v>
      </c>
    </row>
    <row r="103" spans="3:10" ht="20.100000000000001" customHeight="1" x14ac:dyDescent="0.3">
      <c r="C103" s="21" t="s">
        <v>127</v>
      </c>
      <c r="D103" s="21">
        <v>25120094</v>
      </c>
      <c r="E103" s="21">
        <v>45</v>
      </c>
      <c r="F103" s="18">
        <v>42.5</v>
      </c>
      <c r="G103" s="21">
        <v>0</v>
      </c>
      <c r="H103" s="43">
        <f t="shared" si="10"/>
        <v>29.166666666666668</v>
      </c>
      <c r="I103" s="21">
        <f t="shared" si="11"/>
        <v>98</v>
      </c>
      <c r="J103" s="43">
        <f t="shared" si="9"/>
        <v>96.078431372549019</v>
      </c>
    </row>
    <row r="104" spans="3:10" ht="20.100000000000001" customHeight="1" x14ac:dyDescent="0.3">
      <c r="C104" s="21" t="s">
        <v>77</v>
      </c>
      <c r="D104" s="21">
        <v>25120051</v>
      </c>
      <c r="E104" s="21">
        <v>30</v>
      </c>
      <c r="F104" s="21">
        <v>27.5</v>
      </c>
      <c r="G104" s="21">
        <v>20</v>
      </c>
      <c r="H104" s="43">
        <f t="shared" si="10"/>
        <v>25.833333333333332</v>
      </c>
      <c r="I104" s="21">
        <f t="shared" si="11"/>
        <v>100</v>
      </c>
      <c r="J104" s="43">
        <f t="shared" si="9"/>
        <v>98.039215686274503</v>
      </c>
    </row>
    <row r="105" spans="3:10" ht="20.100000000000001" customHeight="1" x14ac:dyDescent="0.3">
      <c r="C105" s="21" t="s">
        <v>146</v>
      </c>
      <c r="D105" s="21">
        <v>25120034</v>
      </c>
      <c r="E105" s="21">
        <v>42.5</v>
      </c>
      <c r="F105" s="21">
        <v>0</v>
      </c>
      <c r="G105" s="21">
        <v>0</v>
      </c>
      <c r="H105" s="43">
        <f t="shared" si="10"/>
        <v>14.166666666666666</v>
      </c>
      <c r="I105" s="21">
        <f t="shared" si="11"/>
        <v>101</v>
      </c>
      <c r="J105" s="43">
        <f t="shared" si="9"/>
        <v>99.019607843137265</v>
      </c>
    </row>
    <row r="106" spans="3:10" ht="20.100000000000001" customHeight="1" x14ac:dyDescent="0.3">
      <c r="C106" s="21" t="s">
        <v>101</v>
      </c>
      <c r="D106" s="21">
        <v>25120005</v>
      </c>
      <c r="E106" s="21">
        <v>0</v>
      </c>
      <c r="F106" s="21">
        <v>0</v>
      </c>
      <c r="G106" s="21">
        <v>0</v>
      </c>
      <c r="H106" s="43">
        <f t="shared" si="10"/>
        <v>0</v>
      </c>
      <c r="I106" s="37">
        <v>121</v>
      </c>
      <c r="J106" s="42">
        <f t="shared" ref="J106:J125" si="12">I106/121*100</f>
        <v>100</v>
      </c>
    </row>
    <row r="107" spans="3:10" ht="20.100000000000001" customHeight="1" x14ac:dyDescent="0.3">
      <c r="C107" s="21" t="s">
        <v>107</v>
      </c>
      <c r="D107" s="21">
        <v>25120008</v>
      </c>
      <c r="E107" s="21">
        <v>0</v>
      </c>
      <c r="F107" s="21">
        <v>0</v>
      </c>
      <c r="G107" s="21">
        <v>0</v>
      </c>
      <c r="H107" s="43">
        <f t="shared" si="10"/>
        <v>0</v>
      </c>
      <c r="I107" s="37">
        <v>121</v>
      </c>
      <c r="J107" s="42">
        <f t="shared" si="12"/>
        <v>100</v>
      </c>
    </row>
    <row r="108" spans="3:10" ht="20.100000000000001" customHeight="1" x14ac:dyDescent="0.3">
      <c r="C108" s="21" t="s">
        <v>130</v>
      </c>
      <c r="D108" s="21">
        <v>25120012</v>
      </c>
      <c r="E108" s="21">
        <v>0</v>
      </c>
      <c r="F108" s="21">
        <v>0</v>
      </c>
      <c r="G108" s="21">
        <v>0</v>
      </c>
      <c r="H108" s="43">
        <f t="shared" si="10"/>
        <v>0</v>
      </c>
      <c r="I108" s="37">
        <v>121</v>
      </c>
      <c r="J108" s="42">
        <f t="shared" si="12"/>
        <v>100</v>
      </c>
    </row>
    <row r="109" spans="3:10" ht="20.100000000000001" customHeight="1" x14ac:dyDescent="0.3">
      <c r="C109" s="21" t="s">
        <v>142</v>
      </c>
      <c r="D109" s="21">
        <v>25120020</v>
      </c>
      <c r="E109" s="21">
        <v>0</v>
      </c>
      <c r="F109" s="21">
        <v>0</v>
      </c>
      <c r="G109" s="21">
        <v>0</v>
      </c>
      <c r="H109" s="43">
        <f t="shared" si="10"/>
        <v>0</v>
      </c>
      <c r="I109" s="37">
        <v>121</v>
      </c>
      <c r="J109" s="42">
        <f t="shared" si="12"/>
        <v>100</v>
      </c>
    </row>
    <row r="110" spans="3:10" ht="20.100000000000001" customHeight="1" x14ac:dyDescent="0.3">
      <c r="C110" s="21" t="s">
        <v>84</v>
      </c>
      <c r="D110" s="21">
        <v>25120023</v>
      </c>
      <c r="E110" s="21">
        <v>0</v>
      </c>
      <c r="F110" s="21">
        <v>0</v>
      </c>
      <c r="G110" s="21">
        <v>0</v>
      </c>
      <c r="H110" s="43">
        <f t="shared" si="10"/>
        <v>0</v>
      </c>
      <c r="I110" s="37">
        <v>121</v>
      </c>
      <c r="J110" s="42">
        <f t="shared" si="12"/>
        <v>100</v>
      </c>
    </row>
    <row r="111" spans="3:10" ht="20.100000000000001" customHeight="1" x14ac:dyDescent="0.3">
      <c r="C111" s="21" t="s">
        <v>143</v>
      </c>
      <c r="D111" s="21">
        <v>25120029</v>
      </c>
      <c r="E111" s="21">
        <v>0</v>
      </c>
      <c r="F111" s="21">
        <v>0</v>
      </c>
      <c r="G111" s="21">
        <v>0</v>
      </c>
      <c r="H111" s="43">
        <f t="shared" si="10"/>
        <v>0</v>
      </c>
      <c r="I111" s="37">
        <v>121</v>
      </c>
      <c r="J111" s="42">
        <f t="shared" si="12"/>
        <v>100</v>
      </c>
    </row>
    <row r="112" spans="3:10" ht="20.100000000000001" customHeight="1" x14ac:dyDescent="0.3">
      <c r="C112" s="21" t="s">
        <v>144</v>
      </c>
      <c r="D112" s="21">
        <v>25120031</v>
      </c>
      <c r="E112" s="21">
        <v>0</v>
      </c>
      <c r="F112" s="21">
        <v>0</v>
      </c>
      <c r="G112" s="21">
        <v>0</v>
      </c>
      <c r="H112" s="43">
        <f t="shared" si="10"/>
        <v>0</v>
      </c>
      <c r="I112" s="37">
        <v>121</v>
      </c>
      <c r="J112" s="42">
        <f t="shared" si="12"/>
        <v>100</v>
      </c>
    </row>
    <row r="113" spans="3:10" ht="20.100000000000001" customHeight="1" x14ac:dyDescent="0.3">
      <c r="C113" s="21" t="s">
        <v>59</v>
      </c>
      <c r="D113" s="21">
        <v>25120052</v>
      </c>
      <c r="E113" s="21">
        <v>0</v>
      </c>
      <c r="F113" s="21">
        <v>0</v>
      </c>
      <c r="G113" s="21">
        <v>0</v>
      </c>
      <c r="H113" s="43">
        <f t="shared" si="10"/>
        <v>0</v>
      </c>
      <c r="I113" s="37">
        <v>121</v>
      </c>
      <c r="J113" s="42">
        <f t="shared" si="12"/>
        <v>100</v>
      </c>
    </row>
    <row r="114" spans="3:10" ht="20.100000000000001" customHeight="1" x14ac:dyDescent="0.3">
      <c r="C114" s="21" t="s">
        <v>149</v>
      </c>
      <c r="D114" s="21">
        <v>25120056</v>
      </c>
      <c r="E114" s="21">
        <v>0</v>
      </c>
      <c r="F114" s="21">
        <v>0</v>
      </c>
      <c r="G114" s="21">
        <v>0</v>
      </c>
      <c r="H114" s="43">
        <f t="shared" si="10"/>
        <v>0</v>
      </c>
      <c r="I114" s="37">
        <v>121</v>
      </c>
      <c r="J114" s="42">
        <f t="shared" si="12"/>
        <v>100</v>
      </c>
    </row>
    <row r="115" spans="3:10" ht="20.100000000000001" customHeight="1" x14ac:dyDescent="0.3">
      <c r="C115" s="21" t="s">
        <v>105</v>
      </c>
      <c r="D115" s="21">
        <v>25120065</v>
      </c>
      <c r="E115" s="21">
        <v>0</v>
      </c>
      <c r="F115" s="21">
        <v>0</v>
      </c>
      <c r="G115" s="21">
        <v>0</v>
      </c>
      <c r="H115" s="43">
        <f t="shared" si="10"/>
        <v>0</v>
      </c>
      <c r="I115" s="37">
        <v>121</v>
      </c>
      <c r="J115" s="42">
        <f t="shared" si="12"/>
        <v>100</v>
      </c>
    </row>
    <row r="116" spans="3:10" ht="20.100000000000001" customHeight="1" x14ac:dyDescent="0.3">
      <c r="C116" s="21" t="s">
        <v>155</v>
      </c>
      <c r="D116" s="21">
        <v>25120084</v>
      </c>
      <c r="E116" s="21">
        <v>0</v>
      </c>
      <c r="F116" s="21">
        <v>0</v>
      </c>
      <c r="G116" s="21">
        <v>0</v>
      </c>
      <c r="H116" s="43">
        <f t="shared" si="10"/>
        <v>0</v>
      </c>
      <c r="I116" s="37">
        <v>121</v>
      </c>
      <c r="J116" s="42">
        <f t="shared" si="12"/>
        <v>100</v>
      </c>
    </row>
    <row r="117" spans="3:10" ht="20.100000000000001" customHeight="1" x14ac:dyDescent="0.3">
      <c r="C117" s="21" t="s">
        <v>72</v>
      </c>
      <c r="D117" s="21">
        <v>25120093</v>
      </c>
      <c r="E117" s="21">
        <v>0</v>
      </c>
      <c r="F117" s="18">
        <v>0</v>
      </c>
      <c r="G117" s="21">
        <v>0</v>
      </c>
      <c r="H117" s="43">
        <f t="shared" si="10"/>
        <v>0</v>
      </c>
      <c r="I117" s="37">
        <v>121</v>
      </c>
      <c r="J117" s="42">
        <f t="shared" si="12"/>
        <v>100</v>
      </c>
    </row>
    <row r="118" spans="3:10" ht="20.100000000000001" customHeight="1" x14ac:dyDescent="0.3">
      <c r="C118" s="21" t="s">
        <v>125</v>
      </c>
      <c r="D118" s="21">
        <v>25120098</v>
      </c>
      <c r="E118" s="21">
        <v>0</v>
      </c>
      <c r="F118" s="21">
        <v>0</v>
      </c>
      <c r="G118" s="21">
        <v>0</v>
      </c>
      <c r="H118" s="43">
        <f t="shared" si="10"/>
        <v>0</v>
      </c>
      <c r="I118" s="37">
        <v>121</v>
      </c>
      <c r="J118" s="42">
        <f t="shared" si="12"/>
        <v>100</v>
      </c>
    </row>
    <row r="119" spans="3:10" ht="20.100000000000001" customHeight="1" x14ac:dyDescent="0.3">
      <c r="C119" s="21" t="s">
        <v>58</v>
      </c>
      <c r="D119" s="21">
        <v>25120102</v>
      </c>
      <c r="E119" s="21">
        <v>0</v>
      </c>
      <c r="F119" s="21">
        <v>0</v>
      </c>
      <c r="G119" s="21">
        <v>0</v>
      </c>
      <c r="H119" s="43">
        <f t="shared" si="10"/>
        <v>0</v>
      </c>
      <c r="I119" s="37">
        <v>121</v>
      </c>
      <c r="J119" s="42">
        <f t="shared" si="12"/>
        <v>100</v>
      </c>
    </row>
    <row r="120" spans="3:10" ht="20.100000000000001" customHeight="1" x14ac:dyDescent="0.3">
      <c r="C120" s="21" t="s">
        <v>162</v>
      </c>
      <c r="D120" s="21">
        <v>25120103</v>
      </c>
      <c r="E120" s="21">
        <v>0</v>
      </c>
      <c r="F120" s="21">
        <v>0</v>
      </c>
      <c r="G120" s="21">
        <v>0</v>
      </c>
      <c r="H120" s="43">
        <f t="shared" si="10"/>
        <v>0</v>
      </c>
      <c r="I120" s="37">
        <v>121</v>
      </c>
      <c r="J120" s="42">
        <f t="shared" si="12"/>
        <v>100</v>
      </c>
    </row>
    <row r="121" spans="3:10" ht="20.100000000000001" customHeight="1" x14ac:dyDescent="0.3">
      <c r="C121" s="21" t="s">
        <v>123</v>
      </c>
      <c r="D121" s="21">
        <v>25120105</v>
      </c>
      <c r="E121" s="44">
        <v>0</v>
      </c>
      <c r="F121" s="21">
        <v>0</v>
      </c>
      <c r="G121" s="21">
        <v>0</v>
      </c>
      <c r="H121" s="43">
        <f t="shared" si="10"/>
        <v>0</v>
      </c>
      <c r="I121" s="37">
        <v>121</v>
      </c>
      <c r="J121" s="42">
        <f t="shared" si="12"/>
        <v>100</v>
      </c>
    </row>
    <row r="122" spans="3:10" ht="20.100000000000001" customHeight="1" x14ac:dyDescent="0.3">
      <c r="C122" s="21" t="s">
        <v>165</v>
      </c>
      <c r="D122" s="21">
        <v>25120114</v>
      </c>
      <c r="E122" s="44">
        <v>0</v>
      </c>
      <c r="F122" s="44">
        <v>0</v>
      </c>
      <c r="G122" s="21">
        <v>0</v>
      </c>
      <c r="H122" s="43">
        <f t="shared" si="10"/>
        <v>0</v>
      </c>
      <c r="I122" s="37">
        <v>121</v>
      </c>
      <c r="J122" s="42">
        <f t="shared" si="12"/>
        <v>100</v>
      </c>
    </row>
    <row r="123" spans="3:10" ht="20.100000000000001" customHeight="1" x14ac:dyDescent="0.3">
      <c r="C123" s="21" t="s">
        <v>166</v>
      </c>
      <c r="D123" s="21">
        <v>25120115</v>
      </c>
      <c r="E123" s="44">
        <v>0</v>
      </c>
      <c r="F123" s="44">
        <v>0</v>
      </c>
      <c r="G123" s="21">
        <v>0</v>
      </c>
      <c r="H123" s="43">
        <f t="shared" si="10"/>
        <v>0</v>
      </c>
      <c r="I123" s="37">
        <v>121</v>
      </c>
      <c r="J123" s="42">
        <f t="shared" si="12"/>
        <v>100</v>
      </c>
    </row>
    <row r="124" spans="3:10" ht="20.100000000000001" customHeight="1" x14ac:dyDescent="0.3">
      <c r="C124" s="21" t="s">
        <v>167</v>
      </c>
      <c r="D124" s="21">
        <v>25120116</v>
      </c>
      <c r="E124" s="44">
        <v>0</v>
      </c>
      <c r="F124" s="44">
        <v>0</v>
      </c>
      <c r="G124" s="21">
        <v>0</v>
      </c>
      <c r="H124" s="43">
        <f t="shared" si="10"/>
        <v>0</v>
      </c>
      <c r="I124" s="37">
        <v>121</v>
      </c>
      <c r="J124" s="42">
        <f t="shared" si="12"/>
        <v>100</v>
      </c>
    </row>
    <row r="125" spans="3:10" ht="20.100000000000001" customHeight="1" x14ac:dyDescent="0.3">
      <c r="C125" s="21" t="s">
        <v>110</v>
      </c>
      <c r="D125" s="21">
        <v>25120120</v>
      </c>
      <c r="E125" s="44">
        <v>0</v>
      </c>
      <c r="F125" s="44">
        <v>0</v>
      </c>
      <c r="G125" s="44">
        <v>0</v>
      </c>
      <c r="H125" s="43">
        <f t="shared" si="10"/>
        <v>0</v>
      </c>
      <c r="I125" s="37">
        <v>121</v>
      </c>
      <c r="J125" s="42">
        <f t="shared" si="12"/>
        <v>100</v>
      </c>
    </row>
  </sheetData>
  <sortState xmlns:xlrd2="http://schemas.microsoft.com/office/spreadsheetml/2017/richdata2" ref="C5:J125">
    <sortCondition descending="1" ref="H5:H125"/>
  </sortState>
  <mergeCells count="1">
    <mergeCell ref="C1:V2"/>
  </mergeCells>
  <phoneticPr fontId="5" type="noConversion"/>
  <pageMargins left="1" right="1" top="0.26" bottom="1" header="0.5" footer="0.5"/>
  <pageSetup paperSize="9" scale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A91C-B924-476D-901E-8BC69CD1D4A0}">
  <sheetPr>
    <pageSetUpPr fitToPage="1"/>
  </sheetPr>
  <dimension ref="C1:T125"/>
  <sheetViews>
    <sheetView showGridLines="0" zoomScale="85" zoomScaleNormal="85" workbookViewId="0">
      <selection activeCell="F122" sqref="F122:G125"/>
    </sheetView>
  </sheetViews>
  <sheetFormatPr defaultRowHeight="15" x14ac:dyDescent="0.3"/>
  <cols>
    <col min="1" max="2" width="9" style="9"/>
    <col min="3" max="3" width="14.375" style="9" bestFit="1" customWidth="1"/>
    <col min="4" max="4" width="10.75" style="9" bestFit="1" customWidth="1"/>
    <col min="5" max="16384" width="9" style="9"/>
  </cols>
  <sheetData>
    <row r="1" spans="3:20" ht="16.5" customHeight="1" x14ac:dyDescent="0.3">
      <c r="C1" s="45" t="s">
        <v>136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3:20" ht="18" customHeight="1" x14ac:dyDescent="0.3"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4" spans="3:20" ht="20.100000000000001" customHeight="1" thickBot="1" x14ac:dyDescent="0.35">
      <c r="C4" s="13" t="s">
        <v>22</v>
      </c>
      <c r="D4" s="36" t="s">
        <v>6</v>
      </c>
      <c r="E4" s="11" t="s">
        <v>5</v>
      </c>
      <c r="F4" s="36" t="s">
        <v>7</v>
      </c>
      <c r="G4" s="13" t="s">
        <v>4</v>
      </c>
      <c r="P4" s="15" t="s">
        <v>3</v>
      </c>
      <c r="Q4" s="16" t="s">
        <v>2</v>
      </c>
      <c r="R4" s="17" t="s">
        <v>1</v>
      </c>
    </row>
    <row r="5" spans="3:20" ht="20.100000000000001" customHeight="1" x14ac:dyDescent="0.3">
      <c r="C5" s="18" t="s">
        <v>55</v>
      </c>
      <c r="D5" s="21">
        <v>25120018</v>
      </c>
      <c r="E5" s="21">
        <v>97.5</v>
      </c>
      <c r="F5" s="37">
        <f t="shared" ref="F5:F36" si="0">RANK(E5,$E$5:$E$125,0)</f>
        <v>1</v>
      </c>
      <c r="G5" s="42">
        <f>F5/101*100</f>
        <v>0.99009900990099009</v>
      </c>
      <c r="P5" s="38">
        <v>100</v>
      </c>
      <c r="Q5" s="22">
        <f t="shared" ref="Q5:Q45" si="1">FREQUENCY($E$5:$E$125,P5:P45)</f>
        <v>0</v>
      </c>
      <c r="R5" s="23">
        <f>Q5</f>
        <v>0</v>
      </c>
    </row>
    <row r="6" spans="3:20" ht="20.100000000000001" customHeight="1" x14ac:dyDescent="0.3">
      <c r="C6" s="18" t="s">
        <v>48</v>
      </c>
      <c r="D6" s="21">
        <v>25120017</v>
      </c>
      <c r="E6" s="21">
        <v>95</v>
      </c>
      <c r="F6" s="37">
        <f t="shared" si="0"/>
        <v>2</v>
      </c>
      <c r="G6" s="42">
        <f t="shared" ref="G6:G69" si="2">F6/101*100</f>
        <v>1.9801980198019802</v>
      </c>
      <c r="P6" s="39">
        <v>97.5</v>
      </c>
      <c r="Q6" s="22">
        <f t="shared" si="1"/>
        <v>1</v>
      </c>
      <c r="R6" s="23">
        <f>R5+Q6</f>
        <v>1</v>
      </c>
    </row>
    <row r="7" spans="3:20" ht="20.100000000000001" customHeight="1" x14ac:dyDescent="0.3">
      <c r="C7" s="18" t="s">
        <v>74</v>
      </c>
      <c r="D7" s="21">
        <v>25120044</v>
      </c>
      <c r="E7" s="21">
        <v>95</v>
      </c>
      <c r="F7" s="37">
        <f t="shared" si="0"/>
        <v>2</v>
      </c>
      <c r="G7" s="42">
        <f t="shared" si="2"/>
        <v>1.9801980198019802</v>
      </c>
      <c r="P7" s="39">
        <v>95</v>
      </c>
      <c r="Q7" s="22">
        <f t="shared" si="1"/>
        <v>2</v>
      </c>
      <c r="R7" s="23">
        <f>R6+Q7</f>
        <v>3</v>
      </c>
    </row>
    <row r="8" spans="3:20" ht="20.100000000000001" customHeight="1" x14ac:dyDescent="0.3">
      <c r="C8" s="18" t="s">
        <v>65</v>
      </c>
      <c r="D8" s="21">
        <v>25120033</v>
      </c>
      <c r="E8" s="21">
        <v>90</v>
      </c>
      <c r="F8" s="37">
        <f t="shared" si="0"/>
        <v>4</v>
      </c>
      <c r="G8" s="42">
        <f t="shared" si="2"/>
        <v>3.9603960396039604</v>
      </c>
      <c r="P8" s="40">
        <v>92.5</v>
      </c>
      <c r="Q8" s="22">
        <f t="shared" si="1"/>
        <v>0</v>
      </c>
      <c r="R8" s="23">
        <f t="shared" ref="R8:R45" si="3">R7+Q8</f>
        <v>3</v>
      </c>
    </row>
    <row r="9" spans="3:20" ht="20.100000000000001" customHeight="1" x14ac:dyDescent="0.3">
      <c r="C9" s="18" t="s">
        <v>61</v>
      </c>
      <c r="D9" s="21">
        <v>25120035</v>
      </c>
      <c r="E9" s="21">
        <v>90</v>
      </c>
      <c r="F9" s="37">
        <f t="shared" si="0"/>
        <v>4</v>
      </c>
      <c r="G9" s="42">
        <f t="shared" si="2"/>
        <v>3.9603960396039604</v>
      </c>
      <c r="P9" s="39">
        <v>90</v>
      </c>
      <c r="Q9" s="22">
        <f t="shared" si="1"/>
        <v>4</v>
      </c>
      <c r="R9" s="23">
        <f t="shared" si="3"/>
        <v>7</v>
      </c>
    </row>
    <row r="10" spans="3:20" ht="20.100000000000001" customHeight="1" x14ac:dyDescent="0.3">
      <c r="C10" s="18" t="s">
        <v>134</v>
      </c>
      <c r="D10" s="21">
        <v>25120076</v>
      </c>
      <c r="E10" s="21">
        <v>90</v>
      </c>
      <c r="F10" s="37">
        <f t="shared" si="0"/>
        <v>4</v>
      </c>
      <c r="G10" s="42">
        <f t="shared" si="2"/>
        <v>3.9603960396039604</v>
      </c>
      <c r="P10" s="39">
        <v>87.5</v>
      </c>
      <c r="Q10" s="22">
        <f t="shared" si="1"/>
        <v>3</v>
      </c>
      <c r="R10" s="23">
        <f t="shared" si="3"/>
        <v>10</v>
      </c>
    </row>
    <row r="11" spans="3:20" ht="20.100000000000001" customHeight="1" x14ac:dyDescent="0.3">
      <c r="C11" s="18" t="s">
        <v>124</v>
      </c>
      <c r="D11" s="21">
        <v>25120087</v>
      </c>
      <c r="E11" s="21">
        <v>90</v>
      </c>
      <c r="F11" s="37">
        <f t="shared" si="0"/>
        <v>4</v>
      </c>
      <c r="G11" s="42">
        <f t="shared" si="2"/>
        <v>3.9603960396039604</v>
      </c>
      <c r="P11" s="40">
        <v>85</v>
      </c>
      <c r="Q11" s="22">
        <f t="shared" si="1"/>
        <v>4</v>
      </c>
      <c r="R11" s="23">
        <f t="shared" si="3"/>
        <v>14</v>
      </c>
    </row>
    <row r="12" spans="3:20" ht="20.100000000000001" customHeight="1" x14ac:dyDescent="0.3">
      <c r="C12" s="18" t="s">
        <v>46</v>
      </c>
      <c r="D12" s="21">
        <v>25120004</v>
      </c>
      <c r="E12" s="21">
        <v>87.5</v>
      </c>
      <c r="F12" s="37">
        <f t="shared" si="0"/>
        <v>8</v>
      </c>
      <c r="G12" s="42">
        <f t="shared" si="2"/>
        <v>7.9207920792079207</v>
      </c>
      <c r="P12" s="39">
        <v>82.5</v>
      </c>
      <c r="Q12" s="22">
        <f t="shared" si="1"/>
        <v>6</v>
      </c>
      <c r="R12" s="23">
        <f t="shared" si="3"/>
        <v>20</v>
      </c>
    </row>
    <row r="13" spans="3:20" ht="20.100000000000001" customHeight="1" x14ac:dyDescent="0.3">
      <c r="C13" s="18" t="s">
        <v>43</v>
      </c>
      <c r="D13" s="21">
        <v>25120066</v>
      </c>
      <c r="E13" s="21">
        <v>87.5</v>
      </c>
      <c r="F13" s="37">
        <f t="shared" si="0"/>
        <v>8</v>
      </c>
      <c r="G13" s="42">
        <f t="shared" si="2"/>
        <v>7.9207920792079207</v>
      </c>
      <c r="P13" s="39">
        <v>80</v>
      </c>
      <c r="Q13" s="22">
        <f t="shared" si="1"/>
        <v>6</v>
      </c>
      <c r="R13" s="23">
        <f t="shared" si="3"/>
        <v>26</v>
      </c>
    </row>
    <row r="14" spans="3:20" ht="20.100000000000001" customHeight="1" x14ac:dyDescent="0.3">
      <c r="C14" s="18" t="s">
        <v>99</v>
      </c>
      <c r="D14" s="21">
        <v>25120070</v>
      </c>
      <c r="E14" s="21">
        <v>87.5</v>
      </c>
      <c r="F14" s="37">
        <f t="shared" si="0"/>
        <v>8</v>
      </c>
      <c r="G14" s="42">
        <f t="shared" si="2"/>
        <v>7.9207920792079207</v>
      </c>
      <c r="P14" s="40">
        <v>77.5</v>
      </c>
      <c r="Q14" s="22">
        <f t="shared" si="1"/>
        <v>5</v>
      </c>
      <c r="R14" s="23">
        <f t="shared" si="3"/>
        <v>31</v>
      </c>
    </row>
    <row r="15" spans="3:20" ht="20.100000000000001" customHeight="1" x14ac:dyDescent="0.3">
      <c r="C15" s="18" t="s">
        <v>69</v>
      </c>
      <c r="D15" s="21">
        <v>25120024</v>
      </c>
      <c r="E15" s="21">
        <v>85</v>
      </c>
      <c r="F15" s="37">
        <f t="shared" si="0"/>
        <v>11</v>
      </c>
      <c r="G15" s="42">
        <f t="shared" si="2"/>
        <v>10.891089108910892</v>
      </c>
      <c r="P15" s="39">
        <v>75</v>
      </c>
      <c r="Q15" s="22">
        <f t="shared" si="1"/>
        <v>5</v>
      </c>
      <c r="R15" s="23">
        <f t="shared" si="3"/>
        <v>36</v>
      </c>
    </row>
    <row r="16" spans="3:20" ht="20.100000000000001" customHeight="1" x14ac:dyDescent="0.3">
      <c r="C16" s="18" t="s">
        <v>92</v>
      </c>
      <c r="D16" s="21">
        <v>25120025</v>
      </c>
      <c r="E16" s="21">
        <v>85</v>
      </c>
      <c r="F16" s="37">
        <f t="shared" si="0"/>
        <v>11</v>
      </c>
      <c r="G16" s="42">
        <f t="shared" si="2"/>
        <v>10.891089108910892</v>
      </c>
      <c r="P16" s="39">
        <v>72.5</v>
      </c>
      <c r="Q16" s="22">
        <f t="shared" si="1"/>
        <v>4</v>
      </c>
      <c r="R16" s="23">
        <f t="shared" si="3"/>
        <v>40</v>
      </c>
    </row>
    <row r="17" spans="3:18" ht="20.100000000000001" customHeight="1" x14ac:dyDescent="0.3">
      <c r="C17" s="18" t="s">
        <v>132</v>
      </c>
      <c r="D17" s="21">
        <v>25120078</v>
      </c>
      <c r="E17" s="21">
        <v>85</v>
      </c>
      <c r="F17" s="37">
        <f t="shared" si="0"/>
        <v>11</v>
      </c>
      <c r="G17" s="42">
        <f t="shared" si="2"/>
        <v>10.891089108910892</v>
      </c>
      <c r="P17" s="40">
        <v>70</v>
      </c>
      <c r="Q17" s="22">
        <f t="shared" si="1"/>
        <v>6</v>
      </c>
      <c r="R17" s="23">
        <f t="shared" si="3"/>
        <v>46</v>
      </c>
    </row>
    <row r="18" spans="3:18" ht="20.100000000000001" customHeight="1" x14ac:dyDescent="0.3">
      <c r="C18" s="18" t="s">
        <v>158</v>
      </c>
      <c r="D18" s="21">
        <v>25120091</v>
      </c>
      <c r="E18" s="21">
        <v>85</v>
      </c>
      <c r="F18" s="37">
        <f t="shared" si="0"/>
        <v>11</v>
      </c>
      <c r="G18" s="42">
        <f t="shared" si="2"/>
        <v>10.891089108910892</v>
      </c>
      <c r="P18" s="39">
        <v>67.5</v>
      </c>
      <c r="Q18" s="22">
        <f t="shared" si="1"/>
        <v>6</v>
      </c>
      <c r="R18" s="23">
        <f t="shared" si="3"/>
        <v>52</v>
      </c>
    </row>
    <row r="19" spans="3:18" ht="20.100000000000001" customHeight="1" x14ac:dyDescent="0.3">
      <c r="C19" s="18" t="s">
        <v>45</v>
      </c>
      <c r="D19" s="21">
        <v>25120001</v>
      </c>
      <c r="E19" s="21">
        <v>82.5</v>
      </c>
      <c r="F19" s="37">
        <f t="shared" si="0"/>
        <v>15</v>
      </c>
      <c r="G19" s="42">
        <f t="shared" si="2"/>
        <v>14.85148514851485</v>
      </c>
      <c r="P19" s="39">
        <v>65</v>
      </c>
      <c r="Q19" s="22">
        <f t="shared" si="1"/>
        <v>4</v>
      </c>
      <c r="R19" s="23">
        <f t="shared" si="3"/>
        <v>56</v>
      </c>
    </row>
    <row r="20" spans="3:18" ht="20.100000000000001" customHeight="1" x14ac:dyDescent="0.3">
      <c r="C20" s="18" t="s">
        <v>86</v>
      </c>
      <c r="D20" s="21">
        <v>25120039</v>
      </c>
      <c r="E20" s="21">
        <v>82.5</v>
      </c>
      <c r="F20" s="37">
        <f t="shared" si="0"/>
        <v>15</v>
      </c>
      <c r="G20" s="42">
        <f t="shared" si="2"/>
        <v>14.85148514851485</v>
      </c>
      <c r="P20" s="40">
        <v>62.5</v>
      </c>
      <c r="Q20" s="22">
        <f t="shared" si="1"/>
        <v>7</v>
      </c>
      <c r="R20" s="23">
        <f t="shared" si="3"/>
        <v>63</v>
      </c>
    </row>
    <row r="21" spans="3:18" ht="20.100000000000001" customHeight="1" x14ac:dyDescent="0.3">
      <c r="C21" s="18" t="s">
        <v>128</v>
      </c>
      <c r="D21" s="21">
        <v>25120041</v>
      </c>
      <c r="E21" s="21">
        <v>82.5</v>
      </c>
      <c r="F21" s="37">
        <f t="shared" si="0"/>
        <v>15</v>
      </c>
      <c r="G21" s="42">
        <f t="shared" si="2"/>
        <v>14.85148514851485</v>
      </c>
      <c r="P21" s="39">
        <v>60</v>
      </c>
      <c r="Q21" s="22">
        <f t="shared" si="1"/>
        <v>3</v>
      </c>
      <c r="R21" s="23">
        <f t="shared" si="3"/>
        <v>66</v>
      </c>
    </row>
    <row r="22" spans="3:18" ht="20.100000000000001" customHeight="1" x14ac:dyDescent="0.3">
      <c r="C22" s="18" t="s">
        <v>148</v>
      </c>
      <c r="D22" s="21">
        <v>25120049</v>
      </c>
      <c r="E22" s="21">
        <v>82.5</v>
      </c>
      <c r="F22" s="37">
        <f t="shared" si="0"/>
        <v>15</v>
      </c>
      <c r="G22" s="42">
        <f t="shared" si="2"/>
        <v>14.85148514851485</v>
      </c>
      <c r="P22" s="39">
        <v>57.5</v>
      </c>
      <c r="Q22" s="22">
        <f t="shared" si="1"/>
        <v>3</v>
      </c>
      <c r="R22" s="23">
        <f t="shared" si="3"/>
        <v>69</v>
      </c>
    </row>
    <row r="23" spans="3:18" ht="20.100000000000001" customHeight="1" x14ac:dyDescent="0.3">
      <c r="C23" s="18" t="s">
        <v>82</v>
      </c>
      <c r="D23" s="21">
        <v>25120055</v>
      </c>
      <c r="E23" s="21">
        <v>82.5</v>
      </c>
      <c r="F23" s="37">
        <f t="shared" si="0"/>
        <v>15</v>
      </c>
      <c r="G23" s="42">
        <f t="shared" si="2"/>
        <v>14.85148514851485</v>
      </c>
      <c r="P23" s="40">
        <v>55</v>
      </c>
      <c r="Q23" s="22">
        <f t="shared" si="1"/>
        <v>1</v>
      </c>
      <c r="R23" s="23">
        <f t="shared" si="3"/>
        <v>70</v>
      </c>
    </row>
    <row r="24" spans="3:18" ht="20.100000000000001" customHeight="1" x14ac:dyDescent="0.3">
      <c r="C24" s="18" t="s">
        <v>131</v>
      </c>
      <c r="D24" s="21">
        <v>25120113</v>
      </c>
      <c r="E24" s="44">
        <v>82.5</v>
      </c>
      <c r="F24" s="37">
        <f t="shared" si="0"/>
        <v>15</v>
      </c>
      <c r="G24" s="42">
        <f t="shared" si="2"/>
        <v>14.85148514851485</v>
      </c>
      <c r="P24" s="39">
        <v>52.5</v>
      </c>
      <c r="Q24" s="22">
        <f t="shared" si="1"/>
        <v>1</v>
      </c>
      <c r="R24" s="23">
        <f t="shared" si="3"/>
        <v>71</v>
      </c>
    </row>
    <row r="25" spans="3:18" ht="20.100000000000001" customHeight="1" x14ac:dyDescent="0.3">
      <c r="C25" s="18" t="s">
        <v>53</v>
      </c>
      <c r="D25" s="21">
        <v>25120002</v>
      </c>
      <c r="E25" s="21">
        <v>80</v>
      </c>
      <c r="F25" s="37">
        <f t="shared" si="0"/>
        <v>21</v>
      </c>
      <c r="G25" s="42">
        <f t="shared" si="2"/>
        <v>20.792079207920793</v>
      </c>
      <c r="P25" s="39">
        <v>50</v>
      </c>
      <c r="Q25" s="22">
        <f t="shared" si="1"/>
        <v>4</v>
      </c>
      <c r="R25" s="23">
        <f t="shared" si="3"/>
        <v>75</v>
      </c>
    </row>
    <row r="26" spans="3:18" ht="20.100000000000001" customHeight="1" x14ac:dyDescent="0.3">
      <c r="C26" s="18" t="s">
        <v>54</v>
      </c>
      <c r="D26" s="21">
        <v>25120006</v>
      </c>
      <c r="E26" s="21">
        <v>80</v>
      </c>
      <c r="F26" s="37">
        <f t="shared" si="0"/>
        <v>21</v>
      </c>
      <c r="G26" s="42">
        <f t="shared" si="2"/>
        <v>20.792079207920793</v>
      </c>
      <c r="P26" s="40">
        <v>47.5</v>
      </c>
      <c r="Q26" s="22">
        <f t="shared" si="1"/>
        <v>2</v>
      </c>
      <c r="R26" s="23">
        <f t="shared" si="3"/>
        <v>77</v>
      </c>
    </row>
    <row r="27" spans="3:18" ht="20.100000000000001" customHeight="1" x14ac:dyDescent="0.3">
      <c r="C27" s="18" t="s">
        <v>79</v>
      </c>
      <c r="D27" s="21">
        <v>25120026</v>
      </c>
      <c r="E27" s="21">
        <v>80</v>
      </c>
      <c r="F27" s="37">
        <f t="shared" si="0"/>
        <v>21</v>
      </c>
      <c r="G27" s="42">
        <f t="shared" si="2"/>
        <v>20.792079207920793</v>
      </c>
      <c r="P27" s="39">
        <v>45</v>
      </c>
      <c r="Q27" s="22">
        <f t="shared" si="1"/>
        <v>5</v>
      </c>
      <c r="R27" s="23">
        <f t="shared" si="3"/>
        <v>82</v>
      </c>
    </row>
    <row r="28" spans="3:18" ht="20.100000000000001" customHeight="1" x14ac:dyDescent="0.3">
      <c r="C28" s="18" t="s">
        <v>103</v>
      </c>
      <c r="D28" s="21">
        <v>25120060</v>
      </c>
      <c r="E28" s="21">
        <v>80</v>
      </c>
      <c r="F28" s="37">
        <f t="shared" si="0"/>
        <v>21</v>
      </c>
      <c r="G28" s="42">
        <f t="shared" si="2"/>
        <v>20.792079207920793</v>
      </c>
      <c r="P28" s="39">
        <v>42.5</v>
      </c>
      <c r="Q28" s="22">
        <f t="shared" si="1"/>
        <v>4</v>
      </c>
      <c r="R28" s="23">
        <f t="shared" si="3"/>
        <v>86</v>
      </c>
    </row>
    <row r="29" spans="3:18" ht="20.100000000000001" customHeight="1" x14ac:dyDescent="0.3">
      <c r="C29" s="18" t="s">
        <v>76</v>
      </c>
      <c r="D29" s="21">
        <v>25120074</v>
      </c>
      <c r="E29" s="21">
        <v>80</v>
      </c>
      <c r="F29" s="37">
        <f t="shared" si="0"/>
        <v>21</v>
      </c>
      <c r="G29" s="42">
        <f t="shared" si="2"/>
        <v>20.792079207920793</v>
      </c>
      <c r="P29" s="40">
        <v>40</v>
      </c>
      <c r="Q29" s="22">
        <f t="shared" si="1"/>
        <v>7</v>
      </c>
      <c r="R29" s="23">
        <f t="shared" si="3"/>
        <v>93</v>
      </c>
    </row>
    <row r="30" spans="3:18" ht="20.100000000000001" customHeight="1" x14ac:dyDescent="0.3">
      <c r="C30" s="18" t="s">
        <v>64</v>
      </c>
      <c r="D30" s="21">
        <v>25120096</v>
      </c>
      <c r="E30" s="21">
        <v>80</v>
      </c>
      <c r="F30" s="37">
        <f t="shared" si="0"/>
        <v>21</v>
      </c>
      <c r="G30" s="42">
        <f t="shared" si="2"/>
        <v>20.792079207920793</v>
      </c>
      <c r="P30" s="39">
        <v>37.5</v>
      </c>
      <c r="Q30" s="22">
        <f t="shared" si="1"/>
        <v>0</v>
      </c>
      <c r="R30" s="23">
        <f t="shared" si="3"/>
        <v>93</v>
      </c>
    </row>
    <row r="31" spans="3:18" ht="20.100000000000001" customHeight="1" x14ac:dyDescent="0.3">
      <c r="C31" s="18" t="s">
        <v>147</v>
      </c>
      <c r="D31" s="21">
        <v>25120037</v>
      </c>
      <c r="E31" s="21">
        <v>77.5</v>
      </c>
      <c r="F31" s="37">
        <f t="shared" si="0"/>
        <v>27</v>
      </c>
      <c r="G31" s="42">
        <f t="shared" si="2"/>
        <v>26.732673267326735</v>
      </c>
      <c r="P31" s="39">
        <v>35</v>
      </c>
      <c r="Q31" s="22">
        <f t="shared" si="1"/>
        <v>3</v>
      </c>
      <c r="R31" s="23">
        <f t="shared" si="3"/>
        <v>96</v>
      </c>
    </row>
    <row r="32" spans="3:18" ht="20.100000000000001" customHeight="1" x14ac:dyDescent="0.3">
      <c r="C32" s="18" t="s">
        <v>151</v>
      </c>
      <c r="D32" s="21">
        <v>25120058</v>
      </c>
      <c r="E32" s="21">
        <v>77.5</v>
      </c>
      <c r="F32" s="37">
        <f t="shared" si="0"/>
        <v>27</v>
      </c>
      <c r="G32" s="42">
        <f t="shared" si="2"/>
        <v>26.732673267326735</v>
      </c>
      <c r="P32" s="40">
        <v>32.5</v>
      </c>
      <c r="Q32" s="22">
        <f t="shared" si="1"/>
        <v>0</v>
      </c>
      <c r="R32" s="23">
        <f t="shared" si="3"/>
        <v>96</v>
      </c>
    </row>
    <row r="33" spans="3:18" ht="20.100000000000001" customHeight="1" x14ac:dyDescent="0.3">
      <c r="C33" s="18" t="s">
        <v>116</v>
      </c>
      <c r="D33" s="21">
        <v>25120077</v>
      </c>
      <c r="E33" s="21">
        <v>77.5</v>
      </c>
      <c r="F33" s="37">
        <f t="shared" si="0"/>
        <v>27</v>
      </c>
      <c r="G33" s="42">
        <f t="shared" si="2"/>
        <v>26.732673267326735</v>
      </c>
      <c r="P33" s="39">
        <v>30</v>
      </c>
      <c r="Q33" s="22">
        <f t="shared" si="1"/>
        <v>3</v>
      </c>
      <c r="R33" s="23">
        <f t="shared" si="3"/>
        <v>99</v>
      </c>
    </row>
    <row r="34" spans="3:18" ht="20.100000000000001" customHeight="1" x14ac:dyDescent="0.3">
      <c r="C34" s="18" t="s">
        <v>154</v>
      </c>
      <c r="D34" s="21">
        <v>25120082</v>
      </c>
      <c r="E34" s="21">
        <v>77.5</v>
      </c>
      <c r="F34" s="37">
        <f t="shared" si="0"/>
        <v>27</v>
      </c>
      <c r="G34" s="42">
        <f t="shared" si="2"/>
        <v>26.732673267326735</v>
      </c>
      <c r="P34" s="39">
        <v>27.5</v>
      </c>
      <c r="Q34" s="22">
        <f t="shared" si="1"/>
        <v>1</v>
      </c>
      <c r="R34" s="23">
        <f t="shared" si="3"/>
        <v>100</v>
      </c>
    </row>
    <row r="35" spans="3:18" ht="20.100000000000001" customHeight="1" x14ac:dyDescent="0.3">
      <c r="C35" s="18" t="s">
        <v>156</v>
      </c>
      <c r="D35" s="21">
        <v>25120085</v>
      </c>
      <c r="E35" s="21">
        <v>77.5</v>
      </c>
      <c r="F35" s="37">
        <f t="shared" si="0"/>
        <v>27</v>
      </c>
      <c r="G35" s="42">
        <f t="shared" si="2"/>
        <v>26.732673267326735</v>
      </c>
      <c r="P35" s="40">
        <v>25</v>
      </c>
      <c r="Q35" s="22">
        <f t="shared" si="1"/>
        <v>0</v>
      </c>
      <c r="R35" s="23">
        <f t="shared" si="3"/>
        <v>100</v>
      </c>
    </row>
    <row r="36" spans="3:18" ht="20.100000000000001" customHeight="1" x14ac:dyDescent="0.3">
      <c r="C36" s="18" t="s">
        <v>68</v>
      </c>
      <c r="D36" s="21">
        <v>25120043</v>
      </c>
      <c r="E36" s="21">
        <v>75</v>
      </c>
      <c r="F36" s="37">
        <f t="shared" si="0"/>
        <v>32</v>
      </c>
      <c r="G36" s="42">
        <f t="shared" si="2"/>
        <v>31.683168316831683</v>
      </c>
      <c r="P36" s="39">
        <v>22.5</v>
      </c>
      <c r="Q36" s="22">
        <f t="shared" si="1"/>
        <v>0</v>
      </c>
      <c r="R36" s="23">
        <f t="shared" si="3"/>
        <v>100</v>
      </c>
    </row>
    <row r="37" spans="3:18" ht="20.100000000000001" customHeight="1" x14ac:dyDescent="0.3">
      <c r="C37" s="18" t="s">
        <v>89</v>
      </c>
      <c r="D37" s="21">
        <v>25120050</v>
      </c>
      <c r="E37" s="21">
        <v>75</v>
      </c>
      <c r="F37" s="37">
        <f t="shared" ref="F37:F68" si="4">RANK(E37,$E$5:$E$125,0)</f>
        <v>32</v>
      </c>
      <c r="G37" s="42">
        <f t="shared" si="2"/>
        <v>31.683168316831683</v>
      </c>
      <c r="P37" s="39">
        <v>20</v>
      </c>
      <c r="Q37" s="22">
        <f t="shared" si="1"/>
        <v>0</v>
      </c>
      <c r="R37" s="23">
        <f t="shared" si="3"/>
        <v>100</v>
      </c>
    </row>
    <row r="38" spans="3:18" ht="20.100000000000001" customHeight="1" x14ac:dyDescent="0.3">
      <c r="C38" s="18" t="s">
        <v>129</v>
      </c>
      <c r="D38" s="21">
        <v>25120064</v>
      </c>
      <c r="E38" s="21">
        <v>75</v>
      </c>
      <c r="F38" s="37">
        <f t="shared" si="4"/>
        <v>32</v>
      </c>
      <c r="G38" s="42">
        <f t="shared" si="2"/>
        <v>31.683168316831683</v>
      </c>
      <c r="P38" s="40">
        <v>17.5</v>
      </c>
      <c r="Q38" s="22">
        <f t="shared" si="1"/>
        <v>0</v>
      </c>
      <c r="R38" s="23">
        <f t="shared" si="3"/>
        <v>100</v>
      </c>
    </row>
    <row r="39" spans="3:18" ht="20.100000000000001" customHeight="1" x14ac:dyDescent="0.3">
      <c r="C39" s="18" t="s">
        <v>95</v>
      </c>
      <c r="D39" s="21">
        <v>25120075</v>
      </c>
      <c r="E39" s="21">
        <v>75</v>
      </c>
      <c r="F39" s="37">
        <f t="shared" si="4"/>
        <v>32</v>
      </c>
      <c r="G39" s="42">
        <f t="shared" si="2"/>
        <v>31.683168316831683</v>
      </c>
      <c r="P39" s="39">
        <v>15</v>
      </c>
      <c r="Q39" s="22">
        <f t="shared" si="1"/>
        <v>0</v>
      </c>
      <c r="R39" s="23">
        <f t="shared" si="3"/>
        <v>100</v>
      </c>
    </row>
    <row r="40" spans="3:18" ht="20.100000000000001" customHeight="1" x14ac:dyDescent="0.3">
      <c r="C40" s="18" t="s">
        <v>122</v>
      </c>
      <c r="D40" s="21">
        <v>25120101</v>
      </c>
      <c r="E40" s="21">
        <v>75</v>
      </c>
      <c r="F40" s="37">
        <f t="shared" si="4"/>
        <v>32</v>
      </c>
      <c r="G40" s="42">
        <f t="shared" si="2"/>
        <v>31.683168316831683</v>
      </c>
      <c r="P40" s="39">
        <v>12.5</v>
      </c>
      <c r="Q40" s="22">
        <f t="shared" si="1"/>
        <v>0</v>
      </c>
      <c r="R40" s="23">
        <f t="shared" si="3"/>
        <v>100</v>
      </c>
    </row>
    <row r="41" spans="3:18" ht="20.100000000000001" customHeight="1" x14ac:dyDescent="0.3">
      <c r="C41" s="18" t="s">
        <v>80</v>
      </c>
      <c r="D41" s="21">
        <v>25120036</v>
      </c>
      <c r="E41" s="21">
        <v>72.5</v>
      </c>
      <c r="F41" s="37">
        <f t="shared" si="4"/>
        <v>37</v>
      </c>
      <c r="G41" s="42">
        <f t="shared" si="2"/>
        <v>36.633663366336634</v>
      </c>
      <c r="P41" s="40">
        <v>10</v>
      </c>
      <c r="Q41" s="22">
        <f t="shared" si="1"/>
        <v>0</v>
      </c>
      <c r="R41" s="23">
        <f t="shared" si="3"/>
        <v>100</v>
      </c>
    </row>
    <row r="42" spans="3:18" ht="20.100000000000001" customHeight="1" x14ac:dyDescent="0.3">
      <c r="C42" s="18" t="s">
        <v>87</v>
      </c>
      <c r="D42" s="21">
        <v>25120063</v>
      </c>
      <c r="E42" s="21">
        <v>72.5</v>
      </c>
      <c r="F42" s="37">
        <f t="shared" si="4"/>
        <v>37</v>
      </c>
      <c r="G42" s="42">
        <f t="shared" si="2"/>
        <v>36.633663366336634</v>
      </c>
      <c r="P42" s="39">
        <v>7.5</v>
      </c>
      <c r="Q42" s="22">
        <f t="shared" si="1"/>
        <v>0</v>
      </c>
      <c r="R42" s="23">
        <f t="shared" si="3"/>
        <v>100</v>
      </c>
    </row>
    <row r="43" spans="3:18" ht="20.100000000000001" customHeight="1" x14ac:dyDescent="0.3">
      <c r="C43" s="18" t="s">
        <v>83</v>
      </c>
      <c r="D43" s="21">
        <v>25120099</v>
      </c>
      <c r="E43" s="21">
        <v>72.5</v>
      </c>
      <c r="F43" s="37">
        <f t="shared" si="4"/>
        <v>37</v>
      </c>
      <c r="G43" s="42">
        <f t="shared" si="2"/>
        <v>36.633663366336634</v>
      </c>
      <c r="P43" s="39">
        <v>5</v>
      </c>
      <c r="Q43" s="22">
        <f t="shared" si="1"/>
        <v>0</v>
      </c>
      <c r="R43" s="23">
        <f t="shared" si="3"/>
        <v>100</v>
      </c>
    </row>
    <row r="44" spans="3:18" ht="20.100000000000001" customHeight="1" x14ac:dyDescent="0.3">
      <c r="C44" s="18" t="s">
        <v>161</v>
      </c>
      <c r="D44" s="21">
        <v>25120100</v>
      </c>
      <c r="E44" s="21">
        <v>72.5</v>
      </c>
      <c r="F44" s="37">
        <f t="shared" si="4"/>
        <v>37</v>
      </c>
      <c r="G44" s="42">
        <f t="shared" si="2"/>
        <v>36.633663366336634</v>
      </c>
      <c r="P44" s="40">
        <v>2.5</v>
      </c>
      <c r="Q44" s="22">
        <f t="shared" si="1"/>
        <v>0</v>
      </c>
      <c r="R44" s="23">
        <f t="shared" si="3"/>
        <v>100</v>
      </c>
    </row>
    <row r="45" spans="3:18" ht="20.100000000000001" customHeight="1" x14ac:dyDescent="0.3">
      <c r="C45" s="18" t="s">
        <v>51</v>
      </c>
      <c r="D45" s="21">
        <v>25120028</v>
      </c>
      <c r="E45" s="21">
        <v>70</v>
      </c>
      <c r="F45" s="37">
        <f t="shared" si="4"/>
        <v>41</v>
      </c>
      <c r="G45" s="42">
        <f t="shared" si="2"/>
        <v>40.594059405940598</v>
      </c>
      <c r="P45" s="39">
        <v>0</v>
      </c>
      <c r="Q45" s="22">
        <f t="shared" si="1"/>
        <v>21</v>
      </c>
      <c r="R45" s="23">
        <f t="shared" si="3"/>
        <v>121</v>
      </c>
    </row>
    <row r="46" spans="3:18" ht="20.100000000000001" customHeight="1" x14ac:dyDescent="0.3">
      <c r="C46" s="18" t="s">
        <v>113</v>
      </c>
      <c r="D46" s="21">
        <v>25120046</v>
      </c>
      <c r="E46" s="21">
        <v>70</v>
      </c>
      <c r="F46" s="37">
        <f t="shared" si="4"/>
        <v>41</v>
      </c>
      <c r="G46" s="42">
        <f t="shared" si="2"/>
        <v>40.594059405940598</v>
      </c>
    </row>
    <row r="47" spans="3:18" ht="20.100000000000001" customHeight="1" x14ac:dyDescent="0.3">
      <c r="C47" s="18" t="s">
        <v>66</v>
      </c>
      <c r="D47" s="21">
        <v>25120054</v>
      </c>
      <c r="E47" s="21">
        <v>70</v>
      </c>
      <c r="F47" s="37">
        <f t="shared" si="4"/>
        <v>41</v>
      </c>
      <c r="G47" s="42">
        <f t="shared" si="2"/>
        <v>40.594059405940598</v>
      </c>
      <c r="P47" s="13" t="s">
        <v>29</v>
      </c>
      <c r="Q47" s="24">
        <f>전체통계표!T49</f>
        <v>121</v>
      </c>
      <c r="R47" s="25" t="s">
        <v>30</v>
      </c>
    </row>
    <row r="48" spans="3:18" ht="20.100000000000001" customHeight="1" x14ac:dyDescent="0.3">
      <c r="C48" s="18" t="s">
        <v>109</v>
      </c>
      <c r="D48" s="21">
        <v>25120081</v>
      </c>
      <c r="E48" s="21">
        <v>70</v>
      </c>
      <c r="F48" s="37">
        <f t="shared" si="4"/>
        <v>41</v>
      </c>
      <c r="G48" s="42">
        <f t="shared" si="2"/>
        <v>40.594059405940598</v>
      </c>
      <c r="P48" s="13" t="s">
        <v>31</v>
      </c>
      <c r="Q48" s="27">
        <f>AVERAGE(E5:E104)</f>
        <v>64.525000000000006</v>
      </c>
      <c r="R48" s="25" t="s">
        <v>32</v>
      </c>
    </row>
    <row r="49" spans="3:18" ht="20.100000000000001" customHeight="1" x14ac:dyDescent="0.3">
      <c r="C49" s="18" t="s">
        <v>159</v>
      </c>
      <c r="D49" s="21">
        <v>25120092</v>
      </c>
      <c r="E49" s="21">
        <v>70</v>
      </c>
      <c r="F49" s="37">
        <f t="shared" si="4"/>
        <v>41</v>
      </c>
      <c r="G49" s="42">
        <f t="shared" si="2"/>
        <v>40.594059405940598</v>
      </c>
      <c r="P49" s="13" t="s">
        <v>33</v>
      </c>
      <c r="Q49" s="23">
        <f>MAX(E1:E104)</f>
        <v>97.5</v>
      </c>
      <c r="R49" s="25" t="s">
        <v>32</v>
      </c>
    </row>
    <row r="50" spans="3:18" ht="20.100000000000001" customHeight="1" x14ac:dyDescent="0.3">
      <c r="C50" s="18" t="s">
        <v>160</v>
      </c>
      <c r="D50" s="21">
        <v>25120095</v>
      </c>
      <c r="E50" s="21">
        <v>70</v>
      </c>
      <c r="F50" s="37">
        <f t="shared" si="4"/>
        <v>41</v>
      </c>
      <c r="G50" s="42">
        <f t="shared" si="2"/>
        <v>40.594059405940598</v>
      </c>
    </row>
    <row r="51" spans="3:18" ht="20.100000000000001" customHeight="1" x14ac:dyDescent="0.3">
      <c r="C51" s="18" t="s">
        <v>47</v>
      </c>
      <c r="D51" s="21">
        <v>25120009</v>
      </c>
      <c r="E51" s="21">
        <v>67.5</v>
      </c>
      <c r="F51" s="37">
        <f t="shared" si="4"/>
        <v>47</v>
      </c>
      <c r="G51" s="42">
        <f t="shared" si="2"/>
        <v>46.534653465346537</v>
      </c>
    </row>
    <row r="52" spans="3:18" ht="20.100000000000001" customHeight="1" x14ac:dyDescent="0.3">
      <c r="C52" s="18" t="s">
        <v>78</v>
      </c>
      <c r="D52" s="21">
        <v>25120042</v>
      </c>
      <c r="E52" s="21">
        <v>67.5</v>
      </c>
      <c r="F52" s="37">
        <f t="shared" si="4"/>
        <v>47</v>
      </c>
      <c r="G52" s="42">
        <f t="shared" si="2"/>
        <v>46.534653465346537</v>
      </c>
    </row>
    <row r="53" spans="3:18" ht="20.100000000000001" customHeight="1" x14ac:dyDescent="0.3">
      <c r="C53" s="18" t="s">
        <v>150</v>
      </c>
      <c r="D53" s="21">
        <v>25120057</v>
      </c>
      <c r="E53" s="21">
        <v>67.5</v>
      </c>
      <c r="F53" s="37">
        <f t="shared" si="4"/>
        <v>47</v>
      </c>
      <c r="G53" s="42">
        <f t="shared" si="2"/>
        <v>46.534653465346537</v>
      </c>
    </row>
    <row r="54" spans="3:18" ht="20.100000000000001" customHeight="1" x14ac:dyDescent="0.3">
      <c r="C54" s="18" t="s">
        <v>114</v>
      </c>
      <c r="D54" s="21">
        <v>25120061</v>
      </c>
      <c r="E54" s="21">
        <v>67.5</v>
      </c>
      <c r="F54" s="37">
        <f t="shared" si="4"/>
        <v>47</v>
      </c>
      <c r="G54" s="42">
        <f t="shared" si="2"/>
        <v>46.534653465346537</v>
      </c>
    </row>
    <row r="55" spans="3:18" ht="20.100000000000001" customHeight="1" x14ac:dyDescent="0.3">
      <c r="C55" s="18" t="s">
        <v>90</v>
      </c>
      <c r="D55" s="21">
        <v>25120090</v>
      </c>
      <c r="E55" s="21">
        <v>67.5</v>
      </c>
      <c r="F55" s="37">
        <f t="shared" si="4"/>
        <v>47</v>
      </c>
      <c r="G55" s="42">
        <f t="shared" si="2"/>
        <v>46.534653465346537</v>
      </c>
    </row>
    <row r="56" spans="3:18" ht="20.100000000000001" customHeight="1" x14ac:dyDescent="0.3">
      <c r="C56" s="18" t="s">
        <v>57</v>
      </c>
      <c r="D56" s="21">
        <v>25120109</v>
      </c>
      <c r="E56" s="44">
        <v>67.5</v>
      </c>
      <c r="F56" s="37">
        <f t="shared" si="4"/>
        <v>47</v>
      </c>
      <c r="G56" s="42">
        <f t="shared" si="2"/>
        <v>46.534653465346537</v>
      </c>
    </row>
    <row r="57" spans="3:18" ht="20.100000000000001" customHeight="1" x14ac:dyDescent="0.3">
      <c r="C57" s="18" t="s">
        <v>49</v>
      </c>
      <c r="D57" s="21">
        <v>25120014</v>
      </c>
      <c r="E57" s="21">
        <v>65</v>
      </c>
      <c r="F57" s="37">
        <f t="shared" si="4"/>
        <v>53</v>
      </c>
      <c r="G57" s="42">
        <f t="shared" si="2"/>
        <v>52.475247524752476</v>
      </c>
    </row>
    <row r="58" spans="3:18" ht="20.100000000000001" customHeight="1" x14ac:dyDescent="0.3">
      <c r="C58" s="18" t="s">
        <v>63</v>
      </c>
      <c r="D58" s="21">
        <v>25120022</v>
      </c>
      <c r="E58" s="21">
        <v>65</v>
      </c>
      <c r="F58" s="37">
        <f t="shared" si="4"/>
        <v>53</v>
      </c>
      <c r="G58" s="42">
        <f t="shared" si="2"/>
        <v>52.475247524752476</v>
      </c>
    </row>
    <row r="59" spans="3:18" ht="20.100000000000001" customHeight="1" x14ac:dyDescent="0.3">
      <c r="C59" s="18" t="s">
        <v>94</v>
      </c>
      <c r="D59" s="21">
        <v>25120030</v>
      </c>
      <c r="E59" s="21">
        <v>65</v>
      </c>
      <c r="F59" s="37">
        <f t="shared" si="4"/>
        <v>53</v>
      </c>
      <c r="G59" s="42">
        <f t="shared" si="2"/>
        <v>52.475247524752476</v>
      </c>
    </row>
    <row r="60" spans="3:18" ht="20.100000000000001" customHeight="1" x14ac:dyDescent="0.3">
      <c r="C60" s="18" t="s">
        <v>97</v>
      </c>
      <c r="D60" s="21">
        <v>25120045</v>
      </c>
      <c r="E60" s="21">
        <v>65</v>
      </c>
      <c r="F60" s="37">
        <f t="shared" si="4"/>
        <v>53</v>
      </c>
      <c r="G60" s="42">
        <f t="shared" si="2"/>
        <v>52.475247524752476</v>
      </c>
    </row>
    <row r="61" spans="3:18" ht="20.100000000000001" customHeight="1" x14ac:dyDescent="0.3">
      <c r="C61" s="18" t="s">
        <v>62</v>
      </c>
      <c r="D61" s="21">
        <v>25120016</v>
      </c>
      <c r="E61" s="21">
        <v>62.5</v>
      </c>
      <c r="F61" s="37">
        <f t="shared" si="4"/>
        <v>57</v>
      </c>
      <c r="G61" s="42">
        <f t="shared" si="2"/>
        <v>56.435643564356432</v>
      </c>
    </row>
    <row r="62" spans="3:18" ht="20.100000000000001" customHeight="1" x14ac:dyDescent="0.3">
      <c r="C62" s="18" t="s">
        <v>111</v>
      </c>
      <c r="D62" s="21">
        <v>25120053</v>
      </c>
      <c r="E62" s="21">
        <v>62.5</v>
      </c>
      <c r="F62" s="37">
        <f t="shared" si="4"/>
        <v>57</v>
      </c>
      <c r="G62" s="42">
        <f t="shared" si="2"/>
        <v>56.435643564356432</v>
      </c>
    </row>
    <row r="63" spans="3:18" ht="20.100000000000001" customHeight="1" x14ac:dyDescent="0.3">
      <c r="C63" s="18" t="s">
        <v>108</v>
      </c>
      <c r="D63" s="21">
        <v>25120062</v>
      </c>
      <c r="E63" s="21">
        <v>62.5</v>
      </c>
      <c r="F63" s="37">
        <f t="shared" si="4"/>
        <v>57</v>
      </c>
      <c r="G63" s="42">
        <f t="shared" si="2"/>
        <v>56.435643564356432</v>
      </c>
    </row>
    <row r="64" spans="3:18" ht="20.100000000000001" customHeight="1" x14ac:dyDescent="0.3">
      <c r="C64" s="18" t="s">
        <v>133</v>
      </c>
      <c r="D64" s="21">
        <v>25120067</v>
      </c>
      <c r="E64" s="21">
        <v>62.5</v>
      </c>
      <c r="F64" s="37">
        <f t="shared" si="4"/>
        <v>57</v>
      </c>
      <c r="G64" s="42">
        <f t="shared" si="2"/>
        <v>56.435643564356432</v>
      </c>
    </row>
    <row r="65" spans="3:7" ht="20.100000000000001" customHeight="1" x14ac:dyDescent="0.3">
      <c r="C65" s="18" t="s">
        <v>96</v>
      </c>
      <c r="D65" s="21">
        <v>25120071</v>
      </c>
      <c r="E65" s="21">
        <v>62.5</v>
      </c>
      <c r="F65" s="37">
        <f t="shared" si="4"/>
        <v>57</v>
      </c>
      <c r="G65" s="42">
        <f t="shared" si="2"/>
        <v>56.435643564356432</v>
      </c>
    </row>
    <row r="66" spans="3:7" ht="20.100000000000001" customHeight="1" x14ac:dyDescent="0.3">
      <c r="C66" s="18" t="s">
        <v>152</v>
      </c>
      <c r="D66" s="21">
        <v>25120079</v>
      </c>
      <c r="E66" s="21">
        <v>62.5</v>
      </c>
      <c r="F66" s="37">
        <f t="shared" si="4"/>
        <v>57</v>
      </c>
      <c r="G66" s="42">
        <f t="shared" si="2"/>
        <v>56.435643564356432</v>
      </c>
    </row>
    <row r="67" spans="3:7" ht="20.100000000000001" customHeight="1" x14ac:dyDescent="0.3">
      <c r="C67" s="18" t="s">
        <v>119</v>
      </c>
      <c r="D67" s="21">
        <v>25120107</v>
      </c>
      <c r="E67" s="44">
        <v>62.5</v>
      </c>
      <c r="F67" s="37">
        <f t="shared" si="4"/>
        <v>57</v>
      </c>
      <c r="G67" s="42">
        <f t="shared" si="2"/>
        <v>56.435643564356432</v>
      </c>
    </row>
    <row r="68" spans="3:7" ht="20.100000000000001" customHeight="1" x14ac:dyDescent="0.3">
      <c r="C68" s="18" t="s">
        <v>56</v>
      </c>
      <c r="D68" s="21">
        <v>25120010</v>
      </c>
      <c r="E68" s="21">
        <v>60</v>
      </c>
      <c r="F68" s="37">
        <f t="shared" si="4"/>
        <v>64</v>
      </c>
      <c r="G68" s="42">
        <f t="shared" si="2"/>
        <v>63.366336633663366</v>
      </c>
    </row>
    <row r="69" spans="3:7" ht="20.100000000000001" customHeight="1" x14ac:dyDescent="0.3">
      <c r="C69" s="18" t="s">
        <v>60</v>
      </c>
      <c r="D69" s="21">
        <v>25120015</v>
      </c>
      <c r="E69" s="21">
        <v>60</v>
      </c>
      <c r="F69" s="37">
        <f t="shared" ref="F69:F100" si="5">RANK(E69,$E$5:$E$125,0)</f>
        <v>64</v>
      </c>
      <c r="G69" s="42">
        <f t="shared" si="2"/>
        <v>63.366336633663366</v>
      </c>
    </row>
    <row r="70" spans="3:7" ht="20.100000000000001" customHeight="1" x14ac:dyDescent="0.3">
      <c r="C70" s="18" t="s">
        <v>85</v>
      </c>
      <c r="D70" s="21">
        <v>25120047</v>
      </c>
      <c r="E70" s="21">
        <v>60</v>
      </c>
      <c r="F70" s="37">
        <f t="shared" si="5"/>
        <v>64</v>
      </c>
      <c r="G70" s="42">
        <f t="shared" ref="G70:G104" si="6">F70/101*100</f>
        <v>63.366336633663366</v>
      </c>
    </row>
    <row r="71" spans="3:7" ht="20.100000000000001" customHeight="1" x14ac:dyDescent="0.3">
      <c r="C71" s="18" t="s">
        <v>44</v>
      </c>
      <c r="D71" s="21">
        <v>25120003</v>
      </c>
      <c r="E71" s="21">
        <v>57.5</v>
      </c>
      <c r="F71" s="37">
        <f t="shared" si="5"/>
        <v>67</v>
      </c>
      <c r="G71" s="42">
        <f t="shared" si="6"/>
        <v>66.336633663366342</v>
      </c>
    </row>
    <row r="72" spans="3:7" ht="20.100000000000001" customHeight="1" x14ac:dyDescent="0.3">
      <c r="C72" s="18" t="s">
        <v>115</v>
      </c>
      <c r="D72" s="21">
        <v>25120073</v>
      </c>
      <c r="E72" s="21">
        <v>57.5</v>
      </c>
      <c r="F72" s="37">
        <f t="shared" si="5"/>
        <v>67</v>
      </c>
      <c r="G72" s="42">
        <f t="shared" si="6"/>
        <v>66.336633663366342</v>
      </c>
    </row>
    <row r="73" spans="3:7" ht="20.100000000000001" customHeight="1" x14ac:dyDescent="0.3">
      <c r="C73" s="18" t="s">
        <v>112</v>
      </c>
      <c r="D73" s="21">
        <v>25120154</v>
      </c>
      <c r="E73" s="44">
        <v>57.5</v>
      </c>
      <c r="F73" s="37">
        <v>144</v>
      </c>
      <c r="G73" s="42">
        <f t="shared" si="6"/>
        <v>142.57425742574256</v>
      </c>
    </row>
    <row r="74" spans="3:7" ht="20.100000000000001" customHeight="1" x14ac:dyDescent="0.3">
      <c r="C74" s="18" t="s">
        <v>91</v>
      </c>
      <c r="D74" s="21">
        <v>25120027</v>
      </c>
      <c r="E74" s="21">
        <v>55</v>
      </c>
      <c r="F74" s="37">
        <f t="shared" ref="F74:F96" si="7">RANK(E74,$E$5:$E$125,0)</f>
        <v>70</v>
      </c>
      <c r="G74" s="42">
        <f t="shared" si="6"/>
        <v>69.306930693069305</v>
      </c>
    </row>
    <row r="75" spans="3:7" ht="20.100000000000001" customHeight="1" x14ac:dyDescent="0.3">
      <c r="C75" s="18" t="s">
        <v>163</v>
      </c>
      <c r="D75" s="21">
        <v>25120104</v>
      </c>
      <c r="E75" s="44">
        <v>52.5</v>
      </c>
      <c r="F75" s="37">
        <f t="shared" si="7"/>
        <v>71</v>
      </c>
      <c r="G75" s="42">
        <f t="shared" si="6"/>
        <v>70.297029702970292</v>
      </c>
    </row>
    <row r="76" spans="3:7" ht="20.100000000000001" customHeight="1" x14ac:dyDescent="0.3">
      <c r="C76" s="18" t="s">
        <v>140</v>
      </c>
      <c r="D76" s="21">
        <v>25120011</v>
      </c>
      <c r="E76" s="21">
        <v>50</v>
      </c>
      <c r="F76" s="37">
        <f t="shared" si="7"/>
        <v>72</v>
      </c>
      <c r="G76" s="42">
        <f t="shared" si="6"/>
        <v>71.287128712871279</v>
      </c>
    </row>
    <row r="77" spans="3:7" ht="20.100000000000001" customHeight="1" x14ac:dyDescent="0.3">
      <c r="C77" s="18" t="s">
        <v>67</v>
      </c>
      <c r="D77" s="21">
        <v>25120106</v>
      </c>
      <c r="E77" s="44">
        <v>50</v>
      </c>
      <c r="F77" s="37">
        <f t="shared" si="7"/>
        <v>72</v>
      </c>
      <c r="G77" s="42">
        <f t="shared" si="6"/>
        <v>71.287128712871279</v>
      </c>
    </row>
    <row r="78" spans="3:7" ht="20.100000000000001" customHeight="1" x14ac:dyDescent="0.3">
      <c r="C78" s="18" t="s">
        <v>120</v>
      </c>
      <c r="D78" s="21">
        <v>25120112</v>
      </c>
      <c r="E78" s="44">
        <v>50</v>
      </c>
      <c r="F78" s="37">
        <f t="shared" si="7"/>
        <v>72</v>
      </c>
      <c r="G78" s="42">
        <f t="shared" si="6"/>
        <v>71.287128712871279</v>
      </c>
    </row>
    <row r="79" spans="3:7" ht="20.100000000000001" customHeight="1" x14ac:dyDescent="0.3">
      <c r="C79" s="18" t="s">
        <v>81</v>
      </c>
      <c r="D79" s="21">
        <v>25120117</v>
      </c>
      <c r="E79" s="44">
        <v>50</v>
      </c>
      <c r="F79" s="37">
        <f t="shared" si="7"/>
        <v>72</v>
      </c>
      <c r="G79" s="42">
        <f t="shared" si="6"/>
        <v>71.287128712871279</v>
      </c>
    </row>
    <row r="80" spans="3:7" ht="20.100000000000001" customHeight="1" x14ac:dyDescent="0.3">
      <c r="C80" s="18" t="s">
        <v>88</v>
      </c>
      <c r="D80" s="21">
        <v>25120048</v>
      </c>
      <c r="E80" s="21">
        <v>47.5</v>
      </c>
      <c r="F80" s="37">
        <f t="shared" si="7"/>
        <v>76</v>
      </c>
      <c r="G80" s="42">
        <f t="shared" si="6"/>
        <v>75.247524752475243</v>
      </c>
    </row>
    <row r="81" spans="3:7" ht="20.100000000000001" customHeight="1" x14ac:dyDescent="0.3">
      <c r="C81" s="18" t="s">
        <v>104</v>
      </c>
      <c r="D81" s="21">
        <v>25120089</v>
      </c>
      <c r="E81" s="21">
        <v>47.5</v>
      </c>
      <c r="F81" s="37">
        <f t="shared" si="7"/>
        <v>76</v>
      </c>
      <c r="G81" s="42">
        <f t="shared" si="6"/>
        <v>75.247524752475243</v>
      </c>
    </row>
    <row r="82" spans="3:7" ht="20.100000000000001" customHeight="1" x14ac:dyDescent="0.3">
      <c r="C82" s="18" t="s">
        <v>100</v>
      </c>
      <c r="D82" s="21">
        <v>25120068</v>
      </c>
      <c r="E82" s="21">
        <v>45</v>
      </c>
      <c r="F82" s="37">
        <f t="shared" si="7"/>
        <v>78</v>
      </c>
      <c r="G82" s="42">
        <f t="shared" si="6"/>
        <v>77.227722772277232</v>
      </c>
    </row>
    <row r="83" spans="3:7" ht="20.100000000000001" customHeight="1" x14ac:dyDescent="0.3">
      <c r="C83" s="18" t="s">
        <v>118</v>
      </c>
      <c r="D83" s="21">
        <v>25120083</v>
      </c>
      <c r="E83" s="21">
        <v>45</v>
      </c>
      <c r="F83" s="37">
        <f t="shared" si="7"/>
        <v>78</v>
      </c>
      <c r="G83" s="42">
        <f t="shared" si="6"/>
        <v>77.227722772277232</v>
      </c>
    </row>
    <row r="84" spans="3:7" ht="20.100000000000001" customHeight="1" x14ac:dyDescent="0.3">
      <c r="C84" s="18" t="s">
        <v>157</v>
      </c>
      <c r="D84" s="21">
        <v>25120088</v>
      </c>
      <c r="E84" s="21">
        <v>45</v>
      </c>
      <c r="F84" s="37">
        <f t="shared" si="7"/>
        <v>78</v>
      </c>
      <c r="G84" s="42">
        <f t="shared" si="6"/>
        <v>77.227722772277232</v>
      </c>
    </row>
    <row r="85" spans="3:7" ht="20.100000000000001" customHeight="1" x14ac:dyDescent="0.3">
      <c r="C85" s="18" t="s">
        <v>127</v>
      </c>
      <c r="D85" s="21">
        <v>25120094</v>
      </c>
      <c r="E85" s="21">
        <v>45</v>
      </c>
      <c r="F85" s="37">
        <f t="shared" si="7"/>
        <v>78</v>
      </c>
      <c r="G85" s="42">
        <f t="shared" si="6"/>
        <v>77.227722772277232</v>
      </c>
    </row>
    <row r="86" spans="3:7" ht="20.100000000000001" customHeight="1" x14ac:dyDescent="0.3">
      <c r="C86" s="18" t="s">
        <v>70</v>
      </c>
      <c r="D86" s="21">
        <v>25120108</v>
      </c>
      <c r="E86" s="44">
        <v>45</v>
      </c>
      <c r="F86" s="37">
        <f t="shared" si="7"/>
        <v>78</v>
      </c>
      <c r="G86" s="42">
        <f t="shared" si="6"/>
        <v>77.227722772277232</v>
      </c>
    </row>
    <row r="87" spans="3:7" ht="20.100000000000001" customHeight="1" x14ac:dyDescent="0.3">
      <c r="C87" s="18" t="s">
        <v>145</v>
      </c>
      <c r="D87" s="21">
        <v>25120032</v>
      </c>
      <c r="E87" s="21">
        <v>42.5</v>
      </c>
      <c r="F87" s="37">
        <f t="shared" si="7"/>
        <v>83</v>
      </c>
      <c r="G87" s="42">
        <f t="shared" si="6"/>
        <v>82.178217821782169</v>
      </c>
    </row>
    <row r="88" spans="3:7" ht="20.100000000000001" customHeight="1" x14ac:dyDescent="0.3">
      <c r="C88" s="18" t="s">
        <v>146</v>
      </c>
      <c r="D88" s="21">
        <v>25120034</v>
      </c>
      <c r="E88" s="21">
        <v>42.5</v>
      </c>
      <c r="F88" s="37">
        <f t="shared" si="7"/>
        <v>83</v>
      </c>
      <c r="G88" s="42">
        <f t="shared" si="6"/>
        <v>82.178217821782169</v>
      </c>
    </row>
    <row r="89" spans="3:7" ht="20.100000000000001" customHeight="1" x14ac:dyDescent="0.3">
      <c r="C89" s="18" t="s">
        <v>75</v>
      </c>
      <c r="D89" s="21">
        <v>25120038</v>
      </c>
      <c r="E89" s="21">
        <v>42.5</v>
      </c>
      <c r="F89" s="37">
        <f t="shared" si="7"/>
        <v>83</v>
      </c>
      <c r="G89" s="42">
        <f t="shared" si="6"/>
        <v>82.178217821782169</v>
      </c>
    </row>
    <row r="90" spans="3:7" ht="20.100000000000001" customHeight="1" x14ac:dyDescent="0.3">
      <c r="C90" s="18" t="s">
        <v>153</v>
      </c>
      <c r="D90" s="21">
        <v>25120080</v>
      </c>
      <c r="E90" s="21">
        <v>42.5</v>
      </c>
      <c r="F90" s="37">
        <f t="shared" si="7"/>
        <v>83</v>
      </c>
      <c r="G90" s="42">
        <f t="shared" si="6"/>
        <v>82.178217821782169</v>
      </c>
    </row>
    <row r="91" spans="3:7" ht="20.100000000000001" customHeight="1" x14ac:dyDescent="0.3">
      <c r="C91" s="18" t="s">
        <v>106</v>
      </c>
      <c r="D91" s="21">
        <v>25120007</v>
      </c>
      <c r="E91" s="21">
        <v>40</v>
      </c>
      <c r="F91" s="37">
        <f t="shared" si="7"/>
        <v>87</v>
      </c>
      <c r="G91" s="42">
        <f t="shared" si="6"/>
        <v>86.138613861386133</v>
      </c>
    </row>
    <row r="92" spans="3:7" ht="20.100000000000001" customHeight="1" x14ac:dyDescent="0.3">
      <c r="C92" s="18" t="s">
        <v>52</v>
      </c>
      <c r="D92" s="21">
        <v>25120021</v>
      </c>
      <c r="E92" s="21">
        <v>40</v>
      </c>
      <c r="F92" s="37">
        <f t="shared" si="7"/>
        <v>87</v>
      </c>
      <c r="G92" s="42">
        <f t="shared" si="6"/>
        <v>86.138613861386133</v>
      </c>
    </row>
    <row r="93" spans="3:7" ht="20.100000000000001" customHeight="1" x14ac:dyDescent="0.3">
      <c r="C93" s="18" t="s">
        <v>73</v>
      </c>
      <c r="D93" s="21">
        <v>25120040</v>
      </c>
      <c r="E93" s="21">
        <v>40</v>
      </c>
      <c r="F93" s="37">
        <f t="shared" si="7"/>
        <v>87</v>
      </c>
      <c r="G93" s="42">
        <f t="shared" si="6"/>
        <v>86.138613861386133</v>
      </c>
    </row>
    <row r="94" spans="3:7" ht="20.100000000000001" customHeight="1" x14ac:dyDescent="0.3">
      <c r="C94" s="18" t="s">
        <v>102</v>
      </c>
      <c r="D94" s="21">
        <v>25120069</v>
      </c>
      <c r="E94" s="21">
        <v>40</v>
      </c>
      <c r="F94" s="37">
        <f t="shared" si="7"/>
        <v>87</v>
      </c>
      <c r="G94" s="42">
        <f t="shared" si="6"/>
        <v>86.138613861386133</v>
      </c>
    </row>
    <row r="95" spans="3:7" ht="20.100000000000001" customHeight="1" x14ac:dyDescent="0.3">
      <c r="C95" s="18" t="s">
        <v>164</v>
      </c>
      <c r="D95" s="21">
        <v>25120110</v>
      </c>
      <c r="E95" s="44">
        <v>40</v>
      </c>
      <c r="F95" s="37">
        <f t="shared" si="7"/>
        <v>87</v>
      </c>
      <c r="G95" s="42">
        <f t="shared" si="6"/>
        <v>86.138613861386133</v>
      </c>
    </row>
    <row r="96" spans="3:7" ht="20.100000000000001" customHeight="1" x14ac:dyDescent="0.3">
      <c r="C96" s="18" t="s">
        <v>121</v>
      </c>
      <c r="D96" s="21">
        <v>25120111</v>
      </c>
      <c r="E96" s="44">
        <v>40</v>
      </c>
      <c r="F96" s="37">
        <f t="shared" si="7"/>
        <v>87</v>
      </c>
      <c r="G96" s="42">
        <f t="shared" si="6"/>
        <v>86.138613861386133</v>
      </c>
    </row>
    <row r="97" spans="3:7" ht="20.100000000000001" customHeight="1" x14ac:dyDescent="0.3">
      <c r="C97" s="18" t="s">
        <v>168</v>
      </c>
      <c r="D97" s="21">
        <v>25120150</v>
      </c>
      <c r="E97" s="44">
        <v>40</v>
      </c>
      <c r="F97" s="37">
        <v>144</v>
      </c>
      <c r="G97" s="42">
        <f t="shared" si="6"/>
        <v>142.57425742574256</v>
      </c>
    </row>
    <row r="98" spans="3:7" ht="20.100000000000001" customHeight="1" x14ac:dyDescent="0.3">
      <c r="C98" s="18" t="s">
        <v>141</v>
      </c>
      <c r="D98" s="21">
        <v>25120019</v>
      </c>
      <c r="E98" s="21">
        <v>35</v>
      </c>
      <c r="F98" s="37">
        <f t="shared" ref="F98:F104" si="8">RANK(E98,$E$5:$E$125,0)</f>
        <v>94</v>
      </c>
      <c r="G98" s="42">
        <f t="shared" si="6"/>
        <v>93.069306930693074</v>
      </c>
    </row>
    <row r="99" spans="3:7" ht="20.100000000000001" customHeight="1" x14ac:dyDescent="0.3">
      <c r="C99" s="18" t="s">
        <v>126</v>
      </c>
      <c r="D99" s="21">
        <v>25120086</v>
      </c>
      <c r="E99" s="21">
        <v>35</v>
      </c>
      <c r="F99" s="37">
        <f t="shared" si="8"/>
        <v>94</v>
      </c>
      <c r="G99" s="42">
        <f t="shared" si="6"/>
        <v>93.069306930693074</v>
      </c>
    </row>
    <row r="100" spans="3:7" ht="20.100000000000001" customHeight="1" x14ac:dyDescent="0.3">
      <c r="C100" s="18" t="s">
        <v>117</v>
      </c>
      <c r="D100" s="21">
        <v>25120097</v>
      </c>
      <c r="E100" s="21">
        <v>35</v>
      </c>
      <c r="F100" s="37">
        <f t="shared" si="8"/>
        <v>94</v>
      </c>
      <c r="G100" s="42">
        <f t="shared" si="6"/>
        <v>93.069306930693074</v>
      </c>
    </row>
    <row r="101" spans="3:7" ht="20.100000000000001" customHeight="1" x14ac:dyDescent="0.3">
      <c r="C101" s="18" t="s">
        <v>50</v>
      </c>
      <c r="D101" s="21">
        <v>25120013</v>
      </c>
      <c r="E101" s="21">
        <v>30</v>
      </c>
      <c r="F101" s="37">
        <f t="shared" si="8"/>
        <v>97</v>
      </c>
      <c r="G101" s="42">
        <f t="shared" si="6"/>
        <v>96.039603960396036</v>
      </c>
    </row>
    <row r="102" spans="3:7" ht="20.100000000000001" customHeight="1" x14ac:dyDescent="0.3">
      <c r="C102" s="18" t="s">
        <v>77</v>
      </c>
      <c r="D102" s="21">
        <v>25120051</v>
      </c>
      <c r="E102" s="21">
        <v>30</v>
      </c>
      <c r="F102" s="37">
        <f t="shared" si="8"/>
        <v>97</v>
      </c>
      <c r="G102" s="42">
        <f t="shared" si="6"/>
        <v>96.039603960396036</v>
      </c>
    </row>
    <row r="103" spans="3:7" ht="20.100000000000001" customHeight="1" x14ac:dyDescent="0.3">
      <c r="C103" s="18" t="s">
        <v>98</v>
      </c>
      <c r="D103" s="21">
        <v>25120118</v>
      </c>
      <c r="E103" s="44">
        <v>30</v>
      </c>
      <c r="F103" s="37">
        <f t="shared" si="8"/>
        <v>97</v>
      </c>
      <c r="G103" s="42">
        <f t="shared" si="6"/>
        <v>96.039603960396036</v>
      </c>
    </row>
    <row r="104" spans="3:7" ht="20.100000000000001" customHeight="1" x14ac:dyDescent="0.3">
      <c r="C104" s="18" t="s">
        <v>71</v>
      </c>
      <c r="D104" s="21">
        <v>25120059</v>
      </c>
      <c r="E104" s="21">
        <v>27.5</v>
      </c>
      <c r="F104" s="37">
        <f t="shared" si="8"/>
        <v>100</v>
      </c>
      <c r="G104" s="42">
        <f t="shared" si="6"/>
        <v>99.009900990099013</v>
      </c>
    </row>
    <row r="105" spans="3:7" ht="20.100000000000001" customHeight="1" x14ac:dyDescent="0.3">
      <c r="C105" s="18" t="s">
        <v>101</v>
      </c>
      <c r="D105" s="21">
        <v>25120005</v>
      </c>
      <c r="E105" s="21">
        <v>0</v>
      </c>
      <c r="F105" s="37">
        <v>121</v>
      </c>
      <c r="G105" s="42">
        <f>F105/121*100</f>
        <v>100</v>
      </c>
    </row>
    <row r="106" spans="3:7" ht="20.100000000000001" customHeight="1" x14ac:dyDescent="0.3">
      <c r="C106" s="18" t="s">
        <v>107</v>
      </c>
      <c r="D106" s="21">
        <v>25120008</v>
      </c>
      <c r="E106" s="21">
        <v>0</v>
      </c>
      <c r="F106" s="37">
        <v>121</v>
      </c>
      <c r="G106" s="42">
        <f>F106/121*100</f>
        <v>100</v>
      </c>
    </row>
    <row r="107" spans="3:7" ht="20.100000000000001" customHeight="1" x14ac:dyDescent="0.3">
      <c r="C107" s="18" t="s">
        <v>130</v>
      </c>
      <c r="D107" s="21">
        <v>25120012</v>
      </c>
      <c r="E107" s="21">
        <v>0</v>
      </c>
      <c r="F107" s="37">
        <v>121</v>
      </c>
      <c r="G107" s="42">
        <f t="shared" ref="G107:G125" si="9">F107/121*100</f>
        <v>100</v>
      </c>
    </row>
    <row r="108" spans="3:7" ht="20.100000000000001" customHeight="1" x14ac:dyDescent="0.3">
      <c r="C108" s="18" t="s">
        <v>142</v>
      </c>
      <c r="D108" s="21">
        <v>25120020</v>
      </c>
      <c r="E108" s="21">
        <v>0</v>
      </c>
      <c r="F108" s="37">
        <v>121</v>
      </c>
      <c r="G108" s="42">
        <f t="shared" si="9"/>
        <v>100</v>
      </c>
    </row>
    <row r="109" spans="3:7" ht="20.100000000000001" customHeight="1" x14ac:dyDescent="0.3">
      <c r="C109" s="18" t="s">
        <v>84</v>
      </c>
      <c r="D109" s="21">
        <v>25120023</v>
      </c>
      <c r="E109" s="21">
        <v>0</v>
      </c>
      <c r="F109" s="37">
        <v>121</v>
      </c>
      <c r="G109" s="42">
        <f t="shared" si="9"/>
        <v>100</v>
      </c>
    </row>
    <row r="110" spans="3:7" ht="20.100000000000001" customHeight="1" x14ac:dyDescent="0.3">
      <c r="C110" s="18" t="s">
        <v>143</v>
      </c>
      <c r="D110" s="21">
        <v>25120029</v>
      </c>
      <c r="E110" s="21">
        <v>0</v>
      </c>
      <c r="F110" s="37">
        <v>121</v>
      </c>
      <c r="G110" s="42">
        <f t="shared" si="9"/>
        <v>100</v>
      </c>
    </row>
    <row r="111" spans="3:7" ht="20.100000000000001" customHeight="1" x14ac:dyDescent="0.3">
      <c r="C111" s="18" t="s">
        <v>144</v>
      </c>
      <c r="D111" s="21">
        <v>25120031</v>
      </c>
      <c r="E111" s="21">
        <v>0</v>
      </c>
      <c r="F111" s="37">
        <v>121</v>
      </c>
      <c r="G111" s="42">
        <f t="shared" si="9"/>
        <v>100</v>
      </c>
    </row>
    <row r="112" spans="3:7" ht="20.100000000000001" customHeight="1" x14ac:dyDescent="0.3">
      <c r="C112" s="18" t="s">
        <v>59</v>
      </c>
      <c r="D112" s="21">
        <v>25120052</v>
      </c>
      <c r="E112" s="21">
        <v>0</v>
      </c>
      <c r="F112" s="37">
        <v>121</v>
      </c>
      <c r="G112" s="42">
        <f t="shared" si="9"/>
        <v>100</v>
      </c>
    </row>
    <row r="113" spans="3:7" ht="20.100000000000001" customHeight="1" x14ac:dyDescent="0.3">
      <c r="C113" s="18" t="s">
        <v>149</v>
      </c>
      <c r="D113" s="21">
        <v>25120056</v>
      </c>
      <c r="E113" s="21">
        <v>0</v>
      </c>
      <c r="F113" s="37">
        <v>121</v>
      </c>
      <c r="G113" s="42">
        <f t="shared" si="9"/>
        <v>100</v>
      </c>
    </row>
    <row r="114" spans="3:7" ht="20.100000000000001" customHeight="1" x14ac:dyDescent="0.3">
      <c r="C114" s="18" t="s">
        <v>105</v>
      </c>
      <c r="D114" s="21">
        <v>25120065</v>
      </c>
      <c r="E114" s="21">
        <v>0</v>
      </c>
      <c r="F114" s="37">
        <v>121</v>
      </c>
      <c r="G114" s="42">
        <f t="shared" si="9"/>
        <v>100</v>
      </c>
    </row>
    <row r="115" spans="3:7" ht="20.100000000000001" customHeight="1" x14ac:dyDescent="0.3">
      <c r="C115" s="18" t="s">
        <v>93</v>
      </c>
      <c r="D115" s="21">
        <v>25120072</v>
      </c>
      <c r="E115" s="21">
        <v>0</v>
      </c>
      <c r="F115" s="37">
        <v>121</v>
      </c>
      <c r="G115" s="42">
        <f t="shared" si="9"/>
        <v>100</v>
      </c>
    </row>
    <row r="116" spans="3:7" ht="20.100000000000001" customHeight="1" x14ac:dyDescent="0.3">
      <c r="C116" s="18" t="s">
        <v>155</v>
      </c>
      <c r="D116" s="21">
        <v>25120084</v>
      </c>
      <c r="E116" s="21">
        <v>0</v>
      </c>
      <c r="F116" s="37">
        <v>121</v>
      </c>
      <c r="G116" s="42">
        <f t="shared" si="9"/>
        <v>100</v>
      </c>
    </row>
    <row r="117" spans="3:7" ht="20.100000000000001" customHeight="1" x14ac:dyDescent="0.3">
      <c r="C117" s="18" t="s">
        <v>72</v>
      </c>
      <c r="D117" s="21">
        <v>25120093</v>
      </c>
      <c r="E117" s="21">
        <v>0</v>
      </c>
      <c r="F117" s="37">
        <v>121</v>
      </c>
      <c r="G117" s="42">
        <f t="shared" si="9"/>
        <v>100</v>
      </c>
    </row>
    <row r="118" spans="3:7" ht="20.100000000000001" customHeight="1" x14ac:dyDescent="0.3">
      <c r="C118" s="18" t="s">
        <v>125</v>
      </c>
      <c r="D118" s="21">
        <v>25120098</v>
      </c>
      <c r="E118" s="21">
        <v>0</v>
      </c>
      <c r="F118" s="37">
        <v>121</v>
      </c>
      <c r="G118" s="42">
        <f t="shared" si="9"/>
        <v>100</v>
      </c>
    </row>
    <row r="119" spans="3:7" ht="20.100000000000001" customHeight="1" x14ac:dyDescent="0.3">
      <c r="C119" s="18" t="s">
        <v>58</v>
      </c>
      <c r="D119" s="21">
        <v>25120102</v>
      </c>
      <c r="E119" s="21">
        <v>0</v>
      </c>
      <c r="F119" s="37">
        <v>121</v>
      </c>
      <c r="G119" s="42">
        <f t="shared" si="9"/>
        <v>100</v>
      </c>
    </row>
    <row r="120" spans="3:7" ht="20.100000000000001" customHeight="1" x14ac:dyDescent="0.3">
      <c r="C120" s="18" t="s">
        <v>162</v>
      </c>
      <c r="D120" s="21">
        <v>25120103</v>
      </c>
      <c r="E120" s="21">
        <v>0</v>
      </c>
      <c r="F120" s="37">
        <v>121</v>
      </c>
      <c r="G120" s="42">
        <f t="shared" si="9"/>
        <v>100</v>
      </c>
    </row>
    <row r="121" spans="3:7" ht="20.100000000000001" customHeight="1" x14ac:dyDescent="0.3">
      <c r="C121" s="18" t="s">
        <v>123</v>
      </c>
      <c r="D121" s="21">
        <v>25120105</v>
      </c>
      <c r="E121" s="44">
        <v>0</v>
      </c>
      <c r="F121" s="37">
        <v>121</v>
      </c>
      <c r="G121" s="42">
        <f t="shared" si="9"/>
        <v>100</v>
      </c>
    </row>
    <row r="122" spans="3:7" ht="20.100000000000001" customHeight="1" x14ac:dyDescent="0.3">
      <c r="C122" s="18" t="s">
        <v>165</v>
      </c>
      <c r="D122" s="21">
        <v>25120114</v>
      </c>
      <c r="E122" s="44">
        <v>0</v>
      </c>
      <c r="F122" s="37">
        <v>121</v>
      </c>
      <c r="G122" s="42">
        <f t="shared" si="9"/>
        <v>100</v>
      </c>
    </row>
    <row r="123" spans="3:7" ht="20.100000000000001" customHeight="1" x14ac:dyDescent="0.3">
      <c r="C123" s="18" t="s">
        <v>166</v>
      </c>
      <c r="D123" s="21">
        <v>25120115</v>
      </c>
      <c r="E123" s="44">
        <v>0</v>
      </c>
      <c r="F123" s="37">
        <v>121</v>
      </c>
      <c r="G123" s="42">
        <f t="shared" si="9"/>
        <v>100</v>
      </c>
    </row>
    <row r="124" spans="3:7" ht="20.100000000000001" customHeight="1" x14ac:dyDescent="0.3">
      <c r="C124" s="18" t="s">
        <v>167</v>
      </c>
      <c r="D124" s="21">
        <v>25120116</v>
      </c>
      <c r="E124" s="44">
        <v>0</v>
      </c>
      <c r="F124" s="37">
        <v>121</v>
      </c>
      <c r="G124" s="42">
        <f t="shared" si="9"/>
        <v>100</v>
      </c>
    </row>
    <row r="125" spans="3:7" ht="20.100000000000001" customHeight="1" x14ac:dyDescent="0.3">
      <c r="C125" s="18" t="s">
        <v>110</v>
      </c>
      <c r="D125" s="21">
        <v>25120120</v>
      </c>
      <c r="E125" s="44">
        <v>0</v>
      </c>
      <c r="F125" s="37">
        <v>121</v>
      </c>
      <c r="G125" s="42">
        <f t="shared" si="9"/>
        <v>100</v>
      </c>
    </row>
  </sheetData>
  <sortState xmlns:xlrd2="http://schemas.microsoft.com/office/spreadsheetml/2017/richdata2" ref="C5:G125">
    <sortCondition descending="1" ref="E5:E125"/>
  </sortState>
  <mergeCells count="1">
    <mergeCell ref="C1:T2"/>
  </mergeCells>
  <phoneticPr fontId="2" type="noConversion"/>
  <pageMargins left="1.06" right="2.21" top="1" bottom="1" header="0.5" footer="0.5"/>
  <pageSetup paperSize="9" scale="2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52BE-872E-47F7-9931-128EB6D83014}">
  <sheetPr>
    <pageSetUpPr fitToPage="1"/>
  </sheetPr>
  <dimension ref="C1:T125"/>
  <sheetViews>
    <sheetView showGridLines="0" topLeftCell="A27" zoomScale="85" zoomScaleNormal="85" workbookViewId="0">
      <selection activeCell="P5" sqref="P5:P45"/>
    </sheetView>
  </sheetViews>
  <sheetFormatPr defaultRowHeight="16.5" x14ac:dyDescent="0.3"/>
  <cols>
    <col min="3" max="3" width="14.375" bestFit="1" customWidth="1"/>
    <col min="4" max="4" width="11" bestFit="1" customWidth="1"/>
  </cols>
  <sheetData>
    <row r="1" spans="3:20" ht="16.5" customHeight="1" x14ac:dyDescent="0.3">
      <c r="C1" s="45" t="s">
        <v>137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3:20" ht="18" customHeight="1" x14ac:dyDescent="0.3"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4" spans="3:20" ht="20.100000000000001" customHeight="1" thickBot="1" x14ac:dyDescent="0.35">
      <c r="C4" s="13" t="s">
        <v>22</v>
      </c>
      <c r="D4" s="36" t="s">
        <v>6</v>
      </c>
      <c r="E4" s="11" t="s">
        <v>5</v>
      </c>
      <c r="F4" s="36" t="s">
        <v>7</v>
      </c>
      <c r="G4" s="13" t="s">
        <v>4</v>
      </c>
      <c r="P4" s="7" t="s">
        <v>3</v>
      </c>
      <c r="Q4" s="6" t="s">
        <v>2</v>
      </c>
      <c r="R4" s="5" t="s">
        <v>1</v>
      </c>
    </row>
    <row r="5" spans="3:20" ht="20.100000000000001" customHeight="1" x14ac:dyDescent="0.3">
      <c r="C5" s="21" t="s">
        <v>69</v>
      </c>
      <c r="D5" s="21">
        <v>25120024</v>
      </c>
      <c r="E5" s="21">
        <v>100</v>
      </c>
      <c r="F5" s="37">
        <f t="shared" ref="F5:F36" si="0">RANK(E5,$E$5:$E$125,0)</f>
        <v>1</v>
      </c>
      <c r="G5" s="30">
        <f>F5/101*100</f>
        <v>0.99009900990099009</v>
      </c>
      <c r="P5" s="8">
        <v>100</v>
      </c>
      <c r="Q5" s="2">
        <f t="shared" ref="Q5:Q45" si="1">FREQUENCY($E$5:$E$125,P5:P45)</f>
        <v>1</v>
      </c>
      <c r="R5" s="1">
        <f>Q5</f>
        <v>1</v>
      </c>
    </row>
    <row r="6" spans="3:20" ht="20.100000000000001" customHeight="1" x14ac:dyDescent="0.3">
      <c r="C6" s="21" t="s">
        <v>45</v>
      </c>
      <c r="D6" s="21">
        <v>25120001</v>
      </c>
      <c r="E6" s="21">
        <v>95</v>
      </c>
      <c r="F6" s="37">
        <f t="shared" si="0"/>
        <v>2</v>
      </c>
      <c r="G6" s="30">
        <f t="shared" ref="G6:G69" si="2">F6/101*100</f>
        <v>1.9801980198019802</v>
      </c>
      <c r="P6" s="4">
        <v>97.5</v>
      </c>
      <c r="Q6" s="2">
        <f t="shared" si="1"/>
        <v>0</v>
      </c>
      <c r="R6" s="1">
        <f>R5+Q6</f>
        <v>1</v>
      </c>
    </row>
    <row r="7" spans="3:20" ht="20.100000000000001" customHeight="1" x14ac:dyDescent="0.3">
      <c r="C7" s="21" t="s">
        <v>49</v>
      </c>
      <c r="D7" s="21">
        <v>25120014</v>
      </c>
      <c r="E7" s="21">
        <v>92.5</v>
      </c>
      <c r="F7" s="37">
        <f t="shared" si="0"/>
        <v>3</v>
      </c>
      <c r="G7" s="30">
        <f t="shared" si="2"/>
        <v>2.9702970297029703</v>
      </c>
      <c r="P7" s="4">
        <v>95</v>
      </c>
      <c r="Q7" s="2">
        <f t="shared" si="1"/>
        <v>1</v>
      </c>
      <c r="R7" s="1">
        <f>R6+Q7</f>
        <v>2</v>
      </c>
    </row>
    <row r="8" spans="3:20" ht="20.100000000000001" customHeight="1" x14ac:dyDescent="0.3">
      <c r="C8" s="21" t="s">
        <v>128</v>
      </c>
      <c r="D8" s="21">
        <v>25120041</v>
      </c>
      <c r="E8" s="21">
        <v>92.5</v>
      </c>
      <c r="F8" s="37">
        <f t="shared" si="0"/>
        <v>3</v>
      </c>
      <c r="G8" s="30">
        <f t="shared" si="2"/>
        <v>2.9702970297029703</v>
      </c>
      <c r="P8" s="3">
        <v>92.5</v>
      </c>
      <c r="Q8" s="2">
        <f t="shared" si="1"/>
        <v>2</v>
      </c>
      <c r="R8" s="1">
        <f t="shared" ref="R8:R45" si="3">R7+Q8</f>
        <v>4</v>
      </c>
    </row>
    <row r="9" spans="3:20" ht="20.100000000000001" customHeight="1" x14ac:dyDescent="0.3">
      <c r="C9" s="21" t="s">
        <v>48</v>
      </c>
      <c r="D9" s="21">
        <v>25120017</v>
      </c>
      <c r="E9" s="21">
        <v>90</v>
      </c>
      <c r="F9" s="37">
        <f t="shared" si="0"/>
        <v>5</v>
      </c>
      <c r="G9" s="30">
        <f t="shared" si="2"/>
        <v>4.9504950495049505</v>
      </c>
      <c r="P9" s="4">
        <v>90</v>
      </c>
      <c r="Q9" s="2">
        <f t="shared" si="1"/>
        <v>4</v>
      </c>
      <c r="R9" s="1">
        <f t="shared" si="3"/>
        <v>8</v>
      </c>
    </row>
    <row r="10" spans="3:20" ht="20.100000000000001" customHeight="1" x14ac:dyDescent="0.3">
      <c r="C10" s="21" t="s">
        <v>79</v>
      </c>
      <c r="D10" s="21">
        <v>25120026</v>
      </c>
      <c r="E10" s="21">
        <v>90</v>
      </c>
      <c r="F10" s="37">
        <f t="shared" si="0"/>
        <v>5</v>
      </c>
      <c r="G10" s="30">
        <f t="shared" si="2"/>
        <v>4.9504950495049505</v>
      </c>
      <c r="P10" s="4">
        <v>87.5</v>
      </c>
      <c r="Q10" s="2">
        <f t="shared" si="1"/>
        <v>5</v>
      </c>
      <c r="R10" s="1">
        <f t="shared" si="3"/>
        <v>13</v>
      </c>
    </row>
    <row r="11" spans="3:20" ht="20.100000000000001" customHeight="1" x14ac:dyDescent="0.3">
      <c r="C11" s="21" t="s">
        <v>61</v>
      </c>
      <c r="D11" s="21">
        <v>25120035</v>
      </c>
      <c r="E11" s="21">
        <v>90</v>
      </c>
      <c r="F11" s="37">
        <f t="shared" si="0"/>
        <v>5</v>
      </c>
      <c r="G11" s="30">
        <f t="shared" si="2"/>
        <v>4.9504950495049505</v>
      </c>
      <c r="P11" s="3">
        <v>85</v>
      </c>
      <c r="Q11" s="2">
        <f t="shared" si="1"/>
        <v>6</v>
      </c>
      <c r="R11" s="1">
        <f t="shared" si="3"/>
        <v>19</v>
      </c>
    </row>
    <row r="12" spans="3:20" ht="20.100000000000001" customHeight="1" x14ac:dyDescent="0.3">
      <c r="C12" s="21" t="s">
        <v>147</v>
      </c>
      <c r="D12" s="21">
        <v>25120037</v>
      </c>
      <c r="E12" s="21">
        <v>90</v>
      </c>
      <c r="F12" s="37">
        <f t="shared" si="0"/>
        <v>5</v>
      </c>
      <c r="G12" s="30">
        <f t="shared" si="2"/>
        <v>4.9504950495049505</v>
      </c>
      <c r="P12" s="4">
        <v>82.5</v>
      </c>
      <c r="Q12" s="2">
        <f t="shared" si="1"/>
        <v>4</v>
      </c>
      <c r="R12" s="1">
        <f t="shared" si="3"/>
        <v>23</v>
      </c>
    </row>
    <row r="13" spans="3:20" ht="20.100000000000001" customHeight="1" x14ac:dyDescent="0.3">
      <c r="C13" s="21" t="s">
        <v>55</v>
      </c>
      <c r="D13" s="21">
        <v>25120018</v>
      </c>
      <c r="E13" s="21">
        <v>87.5</v>
      </c>
      <c r="F13" s="37">
        <f t="shared" si="0"/>
        <v>9</v>
      </c>
      <c r="G13" s="30">
        <f t="shared" si="2"/>
        <v>8.9108910891089099</v>
      </c>
      <c r="P13" s="4">
        <v>80</v>
      </c>
      <c r="Q13" s="2">
        <f t="shared" si="1"/>
        <v>7</v>
      </c>
      <c r="R13" s="1">
        <f t="shared" si="3"/>
        <v>30</v>
      </c>
    </row>
    <row r="14" spans="3:20" ht="20.100000000000001" customHeight="1" x14ac:dyDescent="0.3">
      <c r="C14" s="21" t="s">
        <v>92</v>
      </c>
      <c r="D14" s="21">
        <v>25120025</v>
      </c>
      <c r="E14" s="21">
        <v>87.5</v>
      </c>
      <c r="F14" s="37">
        <f t="shared" si="0"/>
        <v>9</v>
      </c>
      <c r="G14" s="30">
        <f t="shared" si="2"/>
        <v>8.9108910891089099</v>
      </c>
      <c r="P14" s="3">
        <v>77.5</v>
      </c>
      <c r="Q14" s="2">
        <f t="shared" si="1"/>
        <v>3</v>
      </c>
      <c r="R14" s="1">
        <f t="shared" si="3"/>
        <v>33</v>
      </c>
    </row>
    <row r="15" spans="3:20" ht="20.100000000000001" customHeight="1" x14ac:dyDescent="0.3">
      <c r="C15" s="21" t="s">
        <v>99</v>
      </c>
      <c r="D15" s="21">
        <v>25120070</v>
      </c>
      <c r="E15" s="21">
        <v>87.5</v>
      </c>
      <c r="F15" s="37">
        <f t="shared" si="0"/>
        <v>9</v>
      </c>
      <c r="G15" s="30">
        <f t="shared" si="2"/>
        <v>8.9108910891089099</v>
      </c>
      <c r="P15" s="4">
        <v>75</v>
      </c>
      <c r="Q15" s="2">
        <f t="shared" si="1"/>
        <v>1</v>
      </c>
      <c r="R15" s="1">
        <f t="shared" si="3"/>
        <v>34</v>
      </c>
    </row>
    <row r="16" spans="3:20" ht="20.100000000000001" customHeight="1" x14ac:dyDescent="0.3">
      <c r="C16" s="21" t="s">
        <v>76</v>
      </c>
      <c r="D16" s="21">
        <v>25120074</v>
      </c>
      <c r="E16" s="21">
        <v>87.5</v>
      </c>
      <c r="F16" s="37">
        <f t="shared" si="0"/>
        <v>9</v>
      </c>
      <c r="G16" s="30">
        <f t="shared" si="2"/>
        <v>8.9108910891089099</v>
      </c>
      <c r="P16" s="4">
        <v>72.5</v>
      </c>
      <c r="Q16" s="2">
        <f t="shared" si="1"/>
        <v>4</v>
      </c>
      <c r="R16" s="1">
        <f t="shared" si="3"/>
        <v>38</v>
      </c>
    </row>
    <row r="17" spans="3:18" ht="20.100000000000001" customHeight="1" x14ac:dyDescent="0.3">
      <c r="C17" s="21" t="s">
        <v>152</v>
      </c>
      <c r="D17" s="21">
        <v>25120079</v>
      </c>
      <c r="E17" s="21">
        <v>87.5</v>
      </c>
      <c r="F17" s="37">
        <f t="shared" si="0"/>
        <v>9</v>
      </c>
      <c r="G17" s="30">
        <f t="shared" si="2"/>
        <v>8.9108910891089099</v>
      </c>
      <c r="P17" s="3">
        <v>70</v>
      </c>
      <c r="Q17" s="2">
        <f t="shared" si="1"/>
        <v>6</v>
      </c>
      <c r="R17" s="1">
        <f t="shared" si="3"/>
        <v>44</v>
      </c>
    </row>
    <row r="18" spans="3:18" ht="20.100000000000001" customHeight="1" x14ac:dyDescent="0.3">
      <c r="C18" s="21" t="s">
        <v>46</v>
      </c>
      <c r="D18" s="21">
        <v>25120004</v>
      </c>
      <c r="E18" s="21">
        <v>85</v>
      </c>
      <c r="F18" s="37">
        <f t="shared" si="0"/>
        <v>14</v>
      </c>
      <c r="G18" s="30">
        <f t="shared" si="2"/>
        <v>13.861386138613863</v>
      </c>
      <c r="P18" s="4">
        <v>67.5</v>
      </c>
      <c r="Q18" s="2">
        <f t="shared" si="1"/>
        <v>6</v>
      </c>
      <c r="R18" s="1">
        <f t="shared" si="3"/>
        <v>50</v>
      </c>
    </row>
    <row r="19" spans="3:18" ht="20.100000000000001" customHeight="1" x14ac:dyDescent="0.3">
      <c r="C19" s="21" t="s">
        <v>108</v>
      </c>
      <c r="D19" s="21">
        <v>25120062</v>
      </c>
      <c r="E19" s="21">
        <v>85</v>
      </c>
      <c r="F19" s="37">
        <f t="shared" si="0"/>
        <v>14</v>
      </c>
      <c r="G19" s="30">
        <f t="shared" si="2"/>
        <v>13.861386138613863</v>
      </c>
      <c r="P19" s="4">
        <v>65</v>
      </c>
      <c r="Q19" s="2">
        <f t="shared" si="1"/>
        <v>6</v>
      </c>
      <c r="R19" s="1">
        <f t="shared" si="3"/>
        <v>56</v>
      </c>
    </row>
    <row r="20" spans="3:18" ht="20.100000000000001" customHeight="1" x14ac:dyDescent="0.3">
      <c r="C20" s="21" t="s">
        <v>43</v>
      </c>
      <c r="D20" s="21">
        <v>25120066</v>
      </c>
      <c r="E20" s="21">
        <v>85</v>
      </c>
      <c r="F20" s="37">
        <f t="shared" si="0"/>
        <v>14</v>
      </c>
      <c r="G20" s="30">
        <f t="shared" si="2"/>
        <v>13.861386138613863</v>
      </c>
      <c r="P20" s="3">
        <v>62.5</v>
      </c>
      <c r="Q20" s="2">
        <f t="shared" si="1"/>
        <v>4</v>
      </c>
      <c r="R20" s="1">
        <f t="shared" si="3"/>
        <v>60</v>
      </c>
    </row>
    <row r="21" spans="3:18" ht="20.100000000000001" customHeight="1" x14ac:dyDescent="0.3">
      <c r="C21" s="21" t="s">
        <v>134</v>
      </c>
      <c r="D21" s="21">
        <v>25120076</v>
      </c>
      <c r="E21" s="21">
        <v>85</v>
      </c>
      <c r="F21" s="37">
        <f t="shared" si="0"/>
        <v>14</v>
      </c>
      <c r="G21" s="30">
        <f t="shared" si="2"/>
        <v>13.861386138613863</v>
      </c>
      <c r="P21" s="4">
        <v>60</v>
      </c>
      <c r="Q21" s="2">
        <f t="shared" si="1"/>
        <v>6</v>
      </c>
      <c r="R21" s="1">
        <f t="shared" si="3"/>
        <v>66</v>
      </c>
    </row>
    <row r="22" spans="3:18" ht="20.100000000000001" customHeight="1" x14ac:dyDescent="0.3">
      <c r="C22" s="21" t="s">
        <v>124</v>
      </c>
      <c r="D22" s="21">
        <v>25120087</v>
      </c>
      <c r="E22" s="21">
        <v>85</v>
      </c>
      <c r="F22" s="37">
        <f t="shared" si="0"/>
        <v>14</v>
      </c>
      <c r="G22" s="30">
        <f t="shared" si="2"/>
        <v>13.861386138613863</v>
      </c>
      <c r="P22" s="4">
        <v>57.5</v>
      </c>
      <c r="Q22" s="2">
        <f t="shared" si="1"/>
        <v>5</v>
      </c>
      <c r="R22" s="1">
        <f t="shared" si="3"/>
        <v>71</v>
      </c>
    </row>
    <row r="23" spans="3:18" ht="20.100000000000001" customHeight="1" x14ac:dyDescent="0.3">
      <c r="C23" s="21" t="s">
        <v>131</v>
      </c>
      <c r="D23" s="21">
        <v>25120113</v>
      </c>
      <c r="E23" s="18">
        <v>85</v>
      </c>
      <c r="F23" s="37">
        <f t="shared" si="0"/>
        <v>14</v>
      </c>
      <c r="G23" s="30">
        <f t="shared" si="2"/>
        <v>13.861386138613863</v>
      </c>
      <c r="P23" s="3">
        <v>55</v>
      </c>
      <c r="Q23" s="2">
        <f t="shared" si="1"/>
        <v>5</v>
      </c>
      <c r="R23" s="1">
        <f t="shared" si="3"/>
        <v>76</v>
      </c>
    </row>
    <row r="24" spans="3:18" ht="20.100000000000001" customHeight="1" x14ac:dyDescent="0.3">
      <c r="C24" s="21" t="s">
        <v>94</v>
      </c>
      <c r="D24" s="21">
        <v>25120030</v>
      </c>
      <c r="E24" s="21">
        <v>82.5</v>
      </c>
      <c r="F24" s="37">
        <f t="shared" si="0"/>
        <v>20</v>
      </c>
      <c r="G24" s="30">
        <f t="shared" si="2"/>
        <v>19.801980198019802</v>
      </c>
      <c r="P24" s="4">
        <v>52.5</v>
      </c>
      <c r="Q24" s="2">
        <f t="shared" si="1"/>
        <v>4</v>
      </c>
      <c r="R24" s="1">
        <f t="shared" si="3"/>
        <v>80</v>
      </c>
    </row>
    <row r="25" spans="3:18" ht="20.100000000000001" customHeight="1" x14ac:dyDescent="0.3">
      <c r="C25" s="21" t="s">
        <v>65</v>
      </c>
      <c r="D25" s="21">
        <v>25120033</v>
      </c>
      <c r="E25" s="21">
        <v>82.5</v>
      </c>
      <c r="F25" s="37">
        <f t="shared" si="0"/>
        <v>20</v>
      </c>
      <c r="G25" s="30">
        <f t="shared" si="2"/>
        <v>19.801980198019802</v>
      </c>
      <c r="P25" s="4">
        <v>50</v>
      </c>
      <c r="Q25" s="2">
        <f t="shared" si="1"/>
        <v>4</v>
      </c>
      <c r="R25" s="1">
        <f t="shared" si="3"/>
        <v>84</v>
      </c>
    </row>
    <row r="26" spans="3:18" ht="20.100000000000001" customHeight="1" x14ac:dyDescent="0.3">
      <c r="C26" s="21" t="s">
        <v>74</v>
      </c>
      <c r="D26" s="21">
        <v>25120044</v>
      </c>
      <c r="E26" s="21">
        <v>82.5</v>
      </c>
      <c r="F26" s="37">
        <f t="shared" si="0"/>
        <v>20</v>
      </c>
      <c r="G26" s="30">
        <f t="shared" si="2"/>
        <v>19.801980198019802</v>
      </c>
      <c r="P26" s="3">
        <v>47.5</v>
      </c>
      <c r="Q26" s="2">
        <f t="shared" si="1"/>
        <v>3</v>
      </c>
      <c r="R26" s="1">
        <f t="shared" si="3"/>
        <v>87</v>
      </c>
    </row>
    <row r="27" spans="3:18" ht="20.100000000000001" customHeight="1" x14ac:dyDescent="0.3">
      <c r="C27" s="21" t="s">
        <v>132</v>
      </c>
      <c r="D27" s="21">
        <v>25120078</v>
      </c>
      <c r="E27" s="21">
        <v>82.5</v>
      </c>
      <c r="F27" s="37">
        <f t="shared" si="0"/>
        <v>20</v>
      </c>
      <c r="G27" s="30">
        <f t="shared" si="2"/>
        <v>19.801980198019802</v>
      </c>
      <c r="P27" s="4">
        <v>45</v>
      </c>
      <c r="Q27" s="2">
        <f t="shared" si="1"/>
        <v>2</v>
      </c>
      <c r="R27" s="1">
        <f t="shared" si="3"/>
        <v>89</v>
      </c>
    </row>
    <row r="28" spans="3:18" ht="20.100000000000001" customHeight="1" x14ac:dyDescent="0.3">
      <c r="C28" s="21" t="s">
        <v>53</v>
      </c>
      <c r="D28" s="21">
        <v>25120002</v>
      </c>
      <c r="E28" s="21">
        <v>80</v>
      </c>
      <c r="F28" s="37">
        <f t="shared" si="0"/>
        <v>24</v>
      </c>
      <c r="G28" s="30">
        <f t="shared" si="2"/>
        <v>23.762376237623762</v>
      </c>
      <c r="P28" s="4">
        <v>42.5</v>
      </c>
      <c r="Q28" s="2">
        <f t="shared" si="1"/>
        <v>3</v>
      </c>
      <c r="R28" s="1">
        <f t="shared" si="3"/>
        <v>92</v>
      </c>
    </row>
    <row r="29" spans="3:18" ht="20.100000000000001" customHeight="1" x14ac:dyDescent="0.3">
      <c r="C29" s="21" t="s">
        <v>113</v>
      </c>
      <c r="D29" s="21">
        <v>25120046</v>
      </c>
      <c r="E29" s="21">
        <v>80</v>
      </c>
      <c r="F29" s="37">
        <f t="shared" si="0"/>
        <v>24</v>
      </c>
      <c r="G29" s="30">
        <f t="shared" si="2"/>
        <v>23.762376237623762</v>
      </c>
      <c r="P29" s="3">
        <v>40</v>
      </c>
      <c r="Q29" s="2">
        <f t="shared" si="1"/>
        <v>2</v>
      </c>
      <c r="R29" s="1">
        <f t="shared" si="3"/>
        <v>94</v>
      </c>
    </row>
    <row r="30" spans="3:18" ht="20.100000000000001" customHeight="1" x14ac:dyDescent="0.3">
      <c r="C30" s="21" t="s">
        <v>66</v>
      </c>
      <c r="D30" s="21">
        <v>25120054</v>
      </c>
      <c r="E30" s="21">
        <v>80</v>
      </c>
      <c r="F30" s="37">
        <f t="shared" si="0"/>
        <v>24</v>
      </c>
      <c r="G30" s="30">
        <f t="shared" si="2"/>
        <v>23.762376237623762</v>
      </c>
      <c r="P30" s="4">
        <v>37.5</v>
      </c>
      <c r="Q30" s="2">
        <f t="shared" si="1"/>
        <v>3</v>
      </c>
      <c r="R30" s="1">
        <f t="shared" si="3"/>
        <v>97</v>
      </c>
    </row>
    <row r="31" spans="3:18" ht="20.100000000000001" customHeight="1" x14ac:dyDescent="0.3">
      <c r="C31" s="21" t="s">
        <v>87</v>
      </c>
      <c r="D31" s="21">
        <v>25120063</v>
      </c>
      <c r="E31" s="21">
        <v>80</v>
      </c>
      <c r="F31" s="37">
        <f t="shared" si="0"/>
        <v>24</v>
      </c>
      <c r="G31" s="30">
        <f t="shared" si="2"/>
        <v>23.762376237623762</v>
      </c>
      <c r="P31" s="4">
        <v>35</v>
      </c>
      <c r="Q31" s="2">
        <f t="shared" si="1"/>
        <v>1</v>
      </c>
      <c r="R31" s="1">
        <f t="shared" si="3"/>
        <v>98</v>
      </c>
    </row>
    <row r="32" spans="3:18" ht="20.100000000000001" customHeight="1" x14ac:dyDescent="0.3">
      <c r="C32" s="21" t="s">
        <v>158</v>
      </c>
      <c r="D32" s="21">
        <v>25120091</v>
      </c>
      <c r="E32" s="21">
        <v>80</v>
      </c>
      <c r="F32" s="37">
        <f t="shared" si="0"/>
        <v>24</v>
      </c>
      <c r="G32" s="30">
        <f t="shared" si="2"/>
        <v>23.762376237623762</v>
      </c>
      <c r="P32" s="3">
        <v>32.5</v>
      </c>
      <c r="Q32" s="2">
        <f t="shared" si="1"/>
        <v>1</v>
      </c>
      <c r="R32" s="1">
        <f t="shared" si="3"/>
        <v>99</v>
      </c>
    </row>
    <row r="33" spans="3:18" ht="20.100000000000001" customHeight="1" x14ac:dyDescent="0.3">
      <c r="C33" s="21" t="s">
        <v>159</v>
      </c>
      <c r="D33" s="21">
        <v>25120092</v>
      </c>
      <c r="E33" s="21">
        <v>80</v>
      </c>
      <c r="F33" s="37">
        <f t="shared" si="0"/>
        <v>24</v>
      </c>
      <c r="G33" s="30">
        <f t="shared" si="2"/>
        <v>23.762376237623762</v>
      </c>
      <c r="P33" s="4">
        <v>30</v>
      </c>
      <c r="Q33" s="2">
        <f t="shared" si="1"/>
        <v>0</v>
      </c>
      <c r="R33" s="1">
        <f t="shared" si="3"/>
        <v>99</v>
      </c>
    </row>
    <row r="34" spans="3:18" ht="20.100000000000001" customHeight="1" x14ac:dyDescent="0.3">
      <c r="C34" s="21" t="s">
        <v>122</v>
      </c>
      <c r="D34" s="21">
        <v>25120101</v>
      </c>
      <c r="E34" s="21">
        <v>80</v>
      </c>
      <c r="F34" s="37">
        <f t="shared" si="0"/>
        <v>24</v>
      </c>
      <c r="G34" s="30">
        <f t="shared" si="2"/>
        <v>23.762376237623762</v>
      </c>
      <c r="P34" s="4">
        <v>27.5</v>
      </c>
      <c r="Q34" s="2">
        <f t="shared" si="1"/>
        <v>1</v>
      </c>
      <c r="R34" s="1">
        <f t="shared" si="3"/>
        <v>100</v>
      </c>
    </row>
    <row r="35" spans="3:18" ht="20.100000000000001" customHeight="1" x14ac:dyDescent="0.3">
      <c r="C35" s="21" t="s">
        <v>78</v>
      </c>
      <c r="D35" s="21">
        <v>25120042</v>
      </c>
      <c r="E35" s="21">
        <v>77.5</v>
      </c>
      <c r="F35" s="37">
        <f t="shared" si="0"/>
        <v>31</v>
      </c>
      <c r="G35" s="30">
        <f t="shared" si="2"/>
        <v>30.693069306930692</v>
      </c>
      <c r="P35" s="3">
        <v>25</v>
      </c>
      <c r="Q35" s="2">
        <f t="shared" si="1"/>
        <v>0</v>
      </c>
      <c r="R35" s="1">
        <f t="shared" si="3"/>
        <v>100</v>
      </c>
    </row>
    <row r="36" spans="3:18" ht="20.100000000000001" customHeight="1" x14ac:dyDescent="0.3">
      <c r="C36" s="21" t="s">
        <v>89</v>
      </c>
      <c r="D36" s="21">
        <v>25120050</v>
      </c>
      <c r="E36" s="21">
        <v>77.5</v>
      </c>
      <c r="F36" s="37">
        <f t="shared" si="0"/>
        <v>31</v>
      </c>
      <c r="G36" s="30">
        <f t="shared" si="2"/>
        <v>30.693069306930692</v>
      </c>
      <c r="P36" s="4">
        <v>22.5</v>
      </c>
      <c r="Q36" s="2">
        <f t="shared" si="1"/>
        <v>0</v>
      </c>
      <c r="R36" s="1">
        <f t="shared" si="3"/>
        <v>100</v>
      </c>
    </row>
    <row r="37" spans="3:18" ht="20.100000000000001" customHeight="1" x14ac:dyDescent="0.3">
      <c r="C37" s="21" t="s">
        <v>82</v>
      </c>
      <c r="D37" s="21">
        <v>25120055</v>
      </c>
      <c r="E37" s="21">
        <v>77.5</v>
      </c>
      <c r="F37" s="37">
        <f t="shared" ref="F37:F68" si="4">RANK(E37,$E$5:$E$125,0)</f>
        <v>31</v>
      </c>
      <c r="G37" s="30">
        <f t="shared" si="2"/>
        <v>30.693069306930692</v>
      </c>
      <c r="P37" s="4">
        <v>20</v>
      </c>
      <c r="Q37" s="2">
        <f t="shared" si="1"/>
        <v>0</v>
      </c>
      <c r="R37" s="1">
        <f t="shared" si="3"/>
        <v>100</v>
      </c>
    </row>
    <row r="38" spans="3:18" ht="20.100000000000001" customHeight="1" x14ac:dyDescent="0.3">
      <c r="C38" s="21" t="s">
        <v>103</v>
      </c>
      <c r="D38" s="21">
        <v>25120060</v>
      </c>
      <c r="E38" s="21">
        <v>75</v>
      </c>
      <c r="F38" s="37">
        <f t="shared" si="4"/>
        <v>34</v>
      </c>
      <c r="G38" s="30">
        <f t="shared" si="2"/>
        <v>33.663366336633665</v>
      </c>
      <c r="P38" s="3">
        <v>17.5</v>
      </c>
      <c r="Q38" s="2">
        <f t="shared" si="1"/>
        <v>0</v>
      </c>
      <c r="R38" s="1">
        <f t="shared" si="3"/>
        <v>100</v>
      </c>
    </row>
    <row r="39" spans="3:18" ht="20.100000000000001" customHeight="1" x14ac:dyDescent="0.3">
      <c r="C39" s="21" t="s">
        <v>97</v>
      </c>
      <c r="D39" s="21">
        <v>25120045</v>
      </c>
      <c r="E39" s="21">
        <v>72.5</v>
      </c>
      <c r="F39" s="37">
        <f t="shared" si="4"/>
        <v>35</v>
      </c>
      <c r="G39" s="30">
        <f t="shared" si="2"/>
        <v>34.653465346534652</v>
      </c>
      <c r="P39" s="4">
        <v>15</v>
      </c>
      <c r="Q39" s="2">
        <f t="shared" si="1"/>
        <v>0</v>
      </c>
      <c r="R39" s="1">
        <f t="shared" si="3"/>
        <v>100</v>
      </c>
    </row>
    <row r="40" spans="3:18" ht="20.100000000000001" customHeight="1" x14ac:dyDescent="0.3">
      <c r="C40" s="21" t="s">
        <v>129</v>
      </c>
      <c r="D40" s="21">
        <v>25120064</v>
      </c>
      <c r="E40" s="21">
        <v>72.5</v>
      </c>
      <c r="F40" s="37">
        <f t="shared" si="4"/>
        <v>35</v>
      </c>
      <c r="G40" s="30">
        <f t="shared" si="2"/>
        <v>34.653465346534652</v>
      </c>
      <c r="P40" s="4">
        <v>12.5</v>
      </c>
      <c r="Q40" s="2">
        <f t="shared" si="1"/>
        <v>0</v>
      </c>
      <c r="R40" s="1">
        <f t="shared" si="3"/>
        <v>100</v>
      </c>
    </row>
    <row r="41" spans="3:18" ht="20.100000000000001" customHeight="1" x14ac:dyDescent="0.3">
      <c r="C41" s="21" t="s">
        <v>116</v>
      </c>
      <c r="D41" s="21">
        <v>25120077</v>
      </c>
      <c r="E41" s="21">
        <v>72.5</v>
      </c>
      <c r="F41" s="37">
        <f t="shared" si="4"/>
        <v>35</v>
      </c>
      <c r="G41" s="30">
        <f t="shared" si="2"/>
        <v>34.653465346534652</v>
      </c>
      <c r="P41" s="3">
        <v>10</v>
      </c>
      <c r="Q41" s="2">
        <f t="shared" si="1"/>
        <v>0</v>
      </c>
      <c r="R41" s="1">
        <f t="shared" si="3"/>
        <v>100</v>
      </c>
    </row>
    <row r="42" spans="3:18" ht="20.100000000000001" customHeight="1" x14ac:dyDescent="0.3">
      <c r="C42" s="21" t="s">
        <v>156</v>
      </c>
      <c r="D42" s="21">
        <v>25120085</v>
      </c>
      <c r="E42" s="21">
        <v>72.5</v>
      </c>
      <c r="F42" s="37">
        <f t="shared" si="4"/>
        <v>35</v>
      </c>
      <c r="G42" s="30">
        <f t="shared" si="2"/>
        <v>34.653465346534652</v>
      </c>
      <c r="P42" s="4">
        <v>7.5</v>
      </c>
      <c r="Q42" s="2">
        <f t="shared" si="1"/>
        <v>0</v>
      </c>
      <c r="R42" s="1">
        <f t="shared" si="3"/>
        <v>100</v>
      </c>
    </row>
    <row r="43" spans="3:18" ht="20.100000000000001" customHeight="1" x14ac:dyDescent="0.3">
      <c r="C43" s="21" t="s">
        <v>86</v>
      </c>
      <c r="D43" s="21">
        <v>25120039</v>
      </c>
      <c r="E43" s="21">
        <v>70</v>
      </c>
      <c r="F43" s="37">
        <f t="shared" si="4"/>
        <v>39</v>
      </c>
      <c r="G43" s="30">
        <f t="shared" si="2"/>
        <v>38.613861386138616</v>
      </c>
      <c r="P43" s="4">
        <v>5</v>
      </c>
      <c r="Q43" s="2">
        <f t="shared" si="1"/>
        <v>0</v>
      </c>
      <c r="R43" s="1">
        <f t="shared" si="3"/>
        <v>100</v>
      </c>
    </row>
    <row r="44" spans="3:18" ht="20.100000000000001" customHeight="1" x14ac:dyDescent="0.3">
      <c r="C44" s="21" t="s">
        <v>68</v>
      </c>
      <c r="D44" s="21">
        <v>25120043</v>
      </c>
      <c r="E44" s="21">
        <v>70</v>
      </c>
      <c r="F44" s="37">
        <f t="shared" si="4"/>
        <v>39</v>
      </c>
      <c r="G44" s="30">
        <f t="shared" si="2"/>
        <v>38.613861386138616</v>
      </c>
      <c r="P44" s="3">
        <v>2.5</v>
      </c>
      <c r="Q44" s="2">
        <f t="shared" si="1"/>
        <v>0</v>
      </c>
      <c r="R44" s="1">
        <f t="shared" si="3"/>
        <v>100</v>
      </c>
    </row>
    <row r="45" spans="3:18" ht="20.100000000000001" customHeight="1" x14ac:dyDescent="0.3">
      <c r="C45" s="21" t="s">
        <v>148</v>
      </c>
      <c r="D45" s="21">
        <v>25120049</v>
      </c>
      <c r="E45" s="21">
        <v>70</v>
      </c>
      <c r="F45" s="37">
        <f t="shared" si="4"/>
        <v>39</v>
      </c>
      <c r="G45" s="30">
        <f t="shared" si="2"/>
        <v>38.613861386138616</v>
      </c>
      <c r="P45" s="4">
        <v>0</v>
      </c>
      <c r="Q45" s="2">
        <f t="shared" si="1"/>
        <v>21</v>
      </c>
      <c r="R45" s="1">
        <f t="shared" si="3"/>
        <v>121</v>
      </c>
    </row>
    <row r="46" spans="3:18" ht="20.100000000000001" customHeight="1" x14ac:dyDescent="0.3">
      <c r="C46" s="21" t="s">
        <v>150</v>
      </c>
      <c r="D46" s="21">
        <v>25120057</v>
      </c>
      <c r="E46" s="21">
        <v>70</v>
      </c>
      <c r="F46" s="37">
        <f t="shared" si="4"/>
        <v>39</v>
      </c>
      <c r="G46" s="30">
        <f t="shared" si="2"/>
        <v>38.613861386138616</v>
      </c>
    </row>
    <row r="47" spans="3:18" ht="20.100000000000001" customHeight="1" x14ac:dyDescent="0.3">
      <c r="C47" s="21" t="s">
        <v>109</v>
      </c>
      <c r="D47" s="21">
        <v>25120081</v>
      </c>
      <c r="E47" s="21">
        <v>70</v>
      </c>
      <c r="F47" s="37">
        <f t="shared" si="4"/>
        <v>39</v>
      </c>
      <c r="G47" s="30">
        <f t="shared" si="2"/>
        <v>38.613861386138616</v>
      </c>
      <c r="P47" s="13" t="s">
        <v>29</v>
      </c>
      <c r="Q47" s="24">
        <f>전체통계표!T49</f>
        <v>121</v>
      </c>
      <c r="R47" s="25" t="s">
        <v>30</v>
      </c>
    </row>
    <row r="48" spans="3:18" ht="20.100000000000001" customHeight="1" x14ac:dyDescent="0.3">
      <c r="C48" s="21" t="s">
        <v>90</v>
      </c>
      <c r="D48" s="21">
        <v>25120090</v>
      </c>
      <c r="E48" s="18">
        <v>70</v>
      </c>
      <c r="F48" s="37">
        <f t="shared" si="4"/>
        <v>39</v>
      </c>
      <c r="G48" s="30">
        <f t="shared" si="2"/>
        <v>38.613861386138616</v>
      </c>
      <c r="P48" s="13" t="s">
        <v>31</v>
      </c>
      <c r="Q48" s="27">
        <f>AVERAGE(E5:E104)</f>
        <v>66.2</v>
      </c>
      <c r="R48" s="25" t="s">
        <v>32</v>
      </c>
    </row>
    <row r="49" spans="3:18" ht="20.100000000000001" customHeight="1" x14ac:dyDescent="0.3">
      <c r="C49" s="21" t="s">
        <v>62</v>
      </c>
      <c r="D49" s="21">
        <v>25120016</v>
      </c>
      <c r="E49" s="21">
        <v>67.5</v>
      </c>
      <c r="F49" s="37">
        <f t="shared" si="4"/>
        <v>45</v>
      </c>
      <c r="G49" s="30">
        <f t="shared" si="2"/>
        <v>44.554455445544555</v>
      </c>
      <c r="P49" s="13" t="s">
        <v>33</v>
      </c>
      <c r="Q49" s="23">
        <f>MAX(E1:E104)</f>
        <v>100</v>
      </c>
      <c r="R49" s="25" t="s">
        <v>32</v>
      </c>
    </row>
    <row r="50" spans="3:18" ht="20.100000000000001" customHeight="1" x14ac:dyDescent="0.3">
      <c r="C50" s="21" t="s">
        <v>85</v>
      </c>
      <c r="D50" s="21">
        <v>25120047</v>
      </c>
      <c r="E50" s="21">
        <v>67.5</v>
      </c>
      <c r="F50" s="37">
        <f t="shared" si="4"/>
        <v>45</v>
      </c>
      <c r="G50" s="30">
        <f t="shared" si="2"/>
        <v>44.554455445544555</v>
      </c>
    </row>
    <row r="51" spans="3:18" ht="20.100000000000001" customHeight="1" x14ac:dyDescent="0.3">
      <c r="C51" s="21" t="s">
        <v>151</v>
      </c>
      <c r="D51" s="21">
        <v>25120058</v>
      </c>
      <c r="E51" s="21">
        <v>67.5</v>
      </c>
      <c r="F51" s="37">
        <f t="shared" si="4"/>
        <v>45</v>
      </c>
      <c r="G51" s="30">
        <f t="shared" si="2"/>
        <v>44.554455445544555</v>
      </c>
    </row>
    <row r="52" spans="3:18" ht="20.100000000000001" customHeight="1" x14ac:dyDescent="0.3">
      <c r="C52" s="21" t="s">
        <v>133</v>
      </c>
      <c r="D52" s="21">
        <v>25120067</v>
      </c>
      <c r="E52" s="21">
        <v>67.5</v>
      </c>
      <c r="F52" s="37">
        <f t="shared" si="4"/>
        <v>45</v>
      </c>
      <c r="G52" s="30">
        <f t="shared" si="2"/>
        <v>44.554455445544555</v>
      </c>
    </row>
    <row r="53" spans="3:18" ht="20.100000000000001" customHeight="1" x14ac:dyDescent="0.3">
      <c r="C53" s="21" t="s">
        <v>64</v>
      </c>
      <c r="D53" s="21">
        <v>25120096</v>
      </c>
      <c r="E53" s="21">
        <v>67.5</v>
      </c>
      <c r="F53" s="37">
        <f t="shared" si="4"/>
        <v>45</v>
      </c>
      <c r="G53" s="30">
        <f t="shared" si="2"/>
        <v>44.554455445544555</v>
      </c>
    </row>
    <row r="54" spans="3:18" ht="20.100000000000001" customHeight="1" x14ac:dyDescent="0.3">
      <c r="C54" s="21" t="s">
        <v>83</v>
      </c>
      <c r="D54" s="21">
        <v>25120099</v>
      </c>
      <c r="E54" s="21">
        <v>67.5</v>
      </c>
      <c r="F54" s="37">
        <f t="shared" si="4"/>
        <v>45</v>
      </c>
      <c r="G54" s="30">
        <f t="shared" si="2"/>
        <v>44.554455445544555</v>
      </c>
    </row>
    <row r="55" spans="3:18" ht="20.100000000000001" customHeight="1" x14ac:dyDescent="0.3">
      <c r="C55" s="21" t="s">
        <v>91</v>
      </c>
      <c r="D55" s="21">
        <v>25120027</v>
      </c>
      <c r="E55" s="21">
        <v>65</v>
      </c>
      <c r="F55" s="37">
        <f t="shared" si="4"/>
        <v>51</v>
      </c>
      <c r="G55" s="30">
        <f t="shared" si="2"/>
        <v>50.495049504950494</v>
      </c>
    </row>
    <row r="56" spans="3:18" ht="20.100000000000001" customHeight="1" x14ac:dyDescent="0.3">
      <c r="C56" s="21" t="s">
        <v>51</v>
      </c>
      <c r="D56" s="21">
        <v>25120028</v>
      </c>
      <c r="E56" s="21">
        <v>65</v>
      </c>
      <c r="F56" s="37">
        <f t="shared" si="4"/>
        <v>51</v>
      </c>
      <c r="G56" s="30">
        <f t="shared" si="2"/>
        <v>50.495049504950494</v>
      </c>
    </row>
    <row r="57" spans="3:18" ht="20.100000000000001" customHeight="1" x14ac:dyDescent="0.3">
      <c r="C57" s="21" t="s">
        <v>93</v>
      </c>
      <c r="D57" s="21">
        <v>25120072</v>
      </c>
      <c r="E57" s="18">
        <v>65</v>
      </c>
      <c r="F57" s="37">
        <f t="shared" si="4"/>
        <v>51</v>
      </c>
      <c r="G57" s="30">
        <f t="shared" si="2"/>
        <v>50.495049504950494</v>
      </c>
    </row>
    <row r="58" spans="3:18" ht="20.100000000000001" customHeight="1" x14ac:dyDescent="0.3">
      <c r="C58" s="21" t="s">
        <v>95</v>
      </c>
      <c r="D58" s="21">
        <v>25120075</v>
      </c>
      <c r="E58" s="21">
        <v>65</v>
      </c>
      <c r="F58" s="37">
        <f t="shared" si="4"/>
        <v>51</v>
      </c>
      <c r="G58" s="30">
        <f t="shared" si="2"/>
        <v>50.495049504950494</v>
      </c>
    </row>
    <row r="59" spans="3:18" ht="20.100000000000001" customHeight="1" x14ac:dyDescent="0.3">
      <c r="C59" s="21" t="s">
        <v>160</v>
      </c>
      <c r="D59" s="21">
        <v>25120095</v>
      </c>
      <c r="E59" s="21">
        <v>65</v>
      </c>
      <c r="F59" s="37">
        <f t="shared" si="4"/>
        <v>51</v>
      </c>
      <c r="G59" s="30">
        <f t="shared" si="2"/>
        <v>50.495049504950494</v>
      </c>
    </row>
    <row r="60" spans="3:18" ht="20.100000000000001" customHeight="1" x14ac:dyDescent="0.3">
      <c r="C60" s="21" t="s">
        <v>57</v>
      </c>
      <c r="D60" s="21">
        <v>25120109</v>
      </c>
      <c r="E60" s="21">
        <v>65</v>
      </c>
      <c r="F60" s="37">
        <f t="shared" si="4"/>
        <v>51</v>
      </c>
      <c r="G60" s="30">
        <f t="shared" si="2"/>
        <v>50.495049504950494</v>
      </c>
    </row>
    <row r="61" spans="3:18" ht="20.100000000000001" customHeight="1" x14ac:dyDescent="0.3">
      <c r="C61" s="21" t="s">
        <v>44</v>
      </c>
      <c r="D61" s="21">
        <v>25120003</v>
      </c>
      <c r="E61" s="21">
        <v>62.5</v>
      </c>
      <c r="F61" s="37">
        <f t="shared" si="4"/>
        <v>57</v>
      </c>
      <c r="G61" s="30">
        <f t="shared" si="2"/>
        <v>56.435643564356432</v>
      </c>
    </row>
    <row r="62" spans="3:18" ht="20.100000000000001" customHeight="1" x14ac:dyDescent="0.3">
      <c r="C62" s="21" t="s">
        <v>106</v>
      </c>
      <c r="D62" s="21">
        <v>25120007</v>
      </c>
      <c r="E62" s="21">
        <v>62.5</v>
      </c>
      <c r="F62" s="37">
        <f t="shared" si="4"/>
        <v>57</v>
      </c>
      <c r="G62" s="30">
        <f t="shared" si="2"/>
        <v>56.435643564356432</v>
      </c>
    </row>
    <row r="63" spans="3:18" ht="20.100000000000001" customHeight="1" x14ac:dyDescent="0.3">
      <c r="C63" s="21" t="s">
        <v>114</v>
      </c>
      <c r="D63" s="21">
        <v>25120061</v>
      </c>
      <c r="E63" s="21">
        <v>62.5</v>
      </c>
      <c r="F63" s="37">
        <f t="shared" si="4"/>
        <v>57</v>
      </c>
      <c r="G63" s="30">
        <f t="shared" si="2"/>
        <v>56.435643564356432</v>
      </c>
    </row>
    <row r="64" spans="3:18" ht="20.100000000000001" customHeight="1" x14ac:dyDescent="0.3">
      <c r="C64" s="21" t="s">
        <v>96</v>
      </c>
      <c r="D64" s="21">
        <v>25120071</v>
      </c>
      <c r="E64" s="21">
        <v>62.5</v>
      </c>
      <c r="F64" s="37">
        <f t="shared" si="4"/>
        <v>57</v>
      </c>
      <c r="G64" s="30">
        <f t="shared" si="2"/>
        <v>56.435643564356432</v>
      </c>
    </row>
    <row r="65" spans="3:7" ht="20.100000000000001" customHeight="1" x14ac:dyDescent="0.3">
      <c r="C65" s="21" t="s">
        <v>54</v>
      </c>
      <c r="D65" s="21">
        <v>25120006</v>
      </c>
      <c r="E65" s="21">
        <v>60</v>
      </c>
      <c r="F65" s="37">
        <f t="shared" si="4"/>
        <v>61</v>
      </c>
      <c r="G65" s="30">
        <f t="shared" si="2"/>
        <v>60.396039603960396</v>
      </c>
    </row>
    <row r="66" spans="3:7" ht="20.100000000000001" customHeight="1" x14ac:dyDescent="0.3">
      <c r="C66" s="21" t="s">
        <v>47</v>
      </c>
      <c r="D66" s="21">
        <v>25120009</v>
      </c>
      <c r="E66" s="21">
        <v>60</v>
      </c>
      <c r="F66" s="37">
        <f t="shared" si="4"/>
        <v>61</v>
      </c>
      <c r="G66" s="30">
        <f t="shared" si="2"/>
        <v>60.396039603960396</v>
      </c>
    </row>
    <row r="67" spans="3:7" ht="20.100000000000001" customHeight="1" x14ac:dyDescent="0.3">
      <c r="C67" s="21" t="s">
        <v>56</v>
      </c>
      <c r="D67" s="21">
        <v>25120010</v>
      </c>
      <c r="E67" s="21">
        <v>60</v>
      </c>
      <c r="F67" s="37">
        <f t="shared" si="4"/>
        <v>61</v>
      </c>
      <c r="G67" s="30">
        <f t="shared" si="2"/>
        <v>60.396039603960396</v>
      </c>
    </row>
    <row r="68" spans="3:7" ht="20.100000000000001" customHeight="1" x14ac:dyDescent="0.3">
      <c r="C68" s="21" t="s">
        <v>80</v>
      </c>
      <c r="D68" s="21">
        <v>25120036</v>
      </c>
      <c r="E68" s="21">
        <v>60</v>
      </c>
      <c r="F68" s="37">
        <f t="shared" si="4"/>
        <v>61</v>
      </c>
      <c r="G68" s="30">
        <f t="shared" si="2"/>
        <v>60.396039603960396</v>
      </c>
    </row>
    <row r="69" spans="3:7" ht="20.100000000000001" customHeight="1" x14ac:dyDescent="0.3">
      <c r="C69" s="21" t="s">
        <v>111</v>
      </c>
      <c r="D69" s="21">
        <v>25120053</v>
      </c>
      <c r="E69" s="21">
        <v>60</v>
      </c>
      <c r="F69" s="37">
        <f t="shared" ref="F69:F100" si="5">RANK(E69,$E$5:$E$125,0)</f>
        <v>61</v>
      </c>
      <c r="G69" s="30">
        <f t="shared" si="2"/>
        <v>60.396039603960396</v>
      </c>
    </row>
    <row r="70" spans="3:7" ht="20.100000000000001" customHeight="1" x14ac:dyDescent="0.3">
      <c r="C70" s="21" t="s">
        <v>154</v>
      </c>
      <c r="D70" s="21">
        <v>25120082</v>
      </c>
      <c r="E70" s="21">
        <v>60</v>
      </c>
      <c r="F70" s="37">
        <f t="shared" si="5"/>
        <v>61</v>
      </c>
      <c r="G70" s="30">
        <f t="shared" ref="G70:G104" si="6">F70/101*100</f>
        <v>60.396039603960396</v>
      </c>
    </row>
    <row r="71" spans="3:7" ht="20.100000000000001" customHeight="1" x14ac:dyDescent="0.3">
      <c r="C71" s="21" t="s">
        <v>60</v>
      </c>
      <c r="D71" s="21">
        <v>25120015</v>
      </c>
      <c r="E71" s="21">
        <v>57.5</v>
      </c>
      <c r="F71" s="37">
        <f t="shared" si="5"/>
        <v>67</v>
      </c>
      <c r="G71" s="30">
        <f t="shared" si="6"/>
        <v>66.336633663366342</v>
      </c>
    </row>
    <row r="72" spans="3:7" ht="20.100000000000001" customHeight="1" x14ac:dyDescent="0.3">
      <c r="C72" s="21" t="s">
        <v>115</v>
      </c>
      <c r="D72" s="21">
        <v>25120073</v>
      </c>
      <c r="E72" s="21">
        <v>57.5</v>
      </c>
      <c r="F72" s="37">
        <f t="shared" si="5"/>
        <v>67</v>
      </c>
      <c r="G72" s="30">
        <f t="shared" si="6"/>
        <v>66.336633663366342</v>
      </c>
    </row>
    <row r="73" spans="3:7" ht="20.100000000000001" customHeight="1" x14ac:dyDescent="0.3">
      <c r="C73" s="21" t="s">
        <v>118</v>
      </c>
      <c r="D73" s="21">
        <v>25120083</v>
      </c>
      <c r="E73" s="18">
        <v>57.5</v>
      </c>
      <c r="F73" s="37">
        <f t="shared" si="5"/>
        <v>67</v>
      </c>
      <c r="G73" s="30">
        <f t="shared" si="6"/>
        <v>66.336633663366342</v>
      </c>
    </row>
    <row r="74" spans="3:7" ht="20.100000000000001" customHeight="1" x14ac:dyDescent="0.3">
      <c r="C74" s="21" t="s">
        <v>161</v>
      </c>
      <c r="D74" s="21">
        <v>25120100</v>
      </c>
      <c r="E74" s="21">
        <v>57.5</v>
      </c>
      <c r="F74" s="37">
        <f t="shared" si="5"/>
        <v>67</v>
      </c>
      <c r="G74" s="30">
        <f t="shared" si="6"/>
        <v>66.336633663366342</v>
      </c>
    </row>
    <row r="75" spans="3:7" ht="20.100000000000001" customHeight="1" x14ac:dyDescent="0.3">
      <c r="C75" s="21" t="s">
        <v>112</v>
      </c>
      <c r="D75" s="21">
        <v>25120154</v>
      </c>
      <c r="E75" s="44">
        <v>57.5</v>
      </c>
      <c r="F75" s="37">
        <v>144</v>
      </c>
      <c r="G75" s="30">
        <f t="shared" si="6"/>
        <v>142.57425742574256</v>
      </c>
    </row>
    <row r="76" spans="3:7" ht="20.100000000000001" customHeight="1" x14ac:dyDescent="0.3">
      <c r="C76" s="21" t="s">
        <v>50</v>
      </c>
      <c r="D76" s="21">
        <v>25120013</v>
      </c>
      <c r="E76" s="21">
        <v>55</v>
      </c>
      <c r="F76" s="37">
        <f>RANK(E76,$E$5:$E$125,0)</f>
        <v>72</v>
      </c>
      <c r="G76" s="30">
        <f t="shared" si="6"/>
        <v>71.287128712871279</v>
      </c>
    </row>
    <row r="77" spans="3:7" ht="20.100000000000001" customHeight="1" x14ac:dyDescent="0.3">
      <c r="C77" s="21" t="s">
        <v>52</v>
      </c>
      <c r="D77" s="21">
        <v>25120021</v>
      </c>
      <c r="E77" s="21">
        <v>55</v>
      </c>
      <c r="F77" s="37">
        <f>RANK(E77,$E$5:$E$125,0)</f>
        <v>72</v>
      </c>
      <c r="G77" s="30">
        <f t="shared" si="6"/>
        <v>71.287128712871279</v>
      </c>
    </row>
    <row r="78" spans="3:7" ht="20.100000000000001" customHeight="1" x14ac:dyDescent="0.3">
      <c r="C78" s="21" t="s">
        <v>67</v>
      </c>
      <c r="D78" s="21">
        <v>25120106</v>
      </c>
      <c r="E78" s="18">
        <v>55</v>
      </c>
      <c r="F78" s="37">
        <f>RANK(E78,$E$5:$E$125,0)</f>
        <v>72</v>
      </c>
      <c r="G78" s="30">
        <f t="shared" si="6"/>
        <v>71.287128712871279</v>
      </c>
    </row>
    <row r="79" spans="3:7" ht="20.100000000000001" customHeight="1" x14ac:dyDescent="0.3">
      <c r="C79" s="21" t="s">
        <v>81</v>
      </c>
      <c r="D79" s="21">
        <v>25120117</v>
      </c>
      <c r="E79" s="44">
        <v>55</v>
      </c>
      <c r="F79" s="37">
        <f>RANK(E79,$E$5:$E$125,0)</f>
        <v>72</v>
      </c>
      <c r="G79" s="30">
        <f t="shared" si="6"/>
        <v>71.287128712871279</v>
      </c>
    </row>
    <row r="80" spans="3:7" ht="20.100000000000001" customHeight="1" x14ac:dyDescent="0.3">
      <c r="C80" s="21" t="s">
        <v>168</v>
      </c>
      <c r="D80" s="21">
        <v>25120150</v>
      </c>
      <c r="E80" s="44">
        <v>55</v>
      </c>
      <c r="F80" s="37">
        <v>144</v>
      </c>
      <c r="G80" s="30">
        <f t="shared" si="6"/>
        <v>142.57425742574256</v>
      </c>
    </row>
    <row r="81" spans="3:7" ht="20.100000000000001" customHeight="1" x14ac:dyDescent="0.3">
      <c r="C81" s="21" t="s">
        <v>73</v>
      </c>
      <c r="D81" s="21">
        <v>25120040</v>
      </c>
      <c r="E81" s="21">
        <v>52.5</v>
      </c>
      <c r="F81" s="37">
        <f t="shared" ref="F81:F104" si="7">RANK(E81,$E$5:$E$125,0)</f>
        <v>77</v>
      </c>
      <c r="G81" s="30">
        <f t="shared" si="6"/>
        <v>76.237623762376245</v>
      </c>
    </row>
    <row r="82" spans="3:7" ht="20.100000000000001" customHeight="1" x14ac:dyDescent="0.3">
      <c r="C82" s="21" t="s">
        <v>100</v>
      </c>
      <c r="D82" s="21">
        <v>25120068</v>
      </c>
      <c r="E82" s="21">
        <v>52.5</v>
      </c>
      <c r="F82" s="37">
        <f t="shared" si="7"/>
        <v>77</v>
      </c>
      <c r="G82" s="30">
        <f t="shared" si="6"/>
        <v>76.237623762376245</v>
      </c>
    </row>
    <row r="83" spans="3:7" ht="20.100000000000001" customHeight="1" x14ac:dyDescent="0.3">
      <c r="C83" s="21" t="s">
        <v>163</v>
      </c>
      <c r="D83" s="21">
        <v>25120104</v>
      </c>
      <c r="E83" s="21">
        <v>52.5</v>
      </c>
      <c r="F83" s="37">
        <f t="shared" si="7"/>
        <v>77</v>
      </c>
      <c r="G83" s="30">
        <f t="shared" si="6"/>
        <v>76.237623762376245</v>
      </c>
    </row>
    <row r="84" spans="3:7" ht="20.100000000000001" customHeight="1" x14ac:dyDescent="0.3">
      <c r="C84" s="21" t="s">
        <v>121</v>
      </c>
      <c r="D84" s="21">
        <v>25120111</v>
      </c>
      <c r="E84" s="21">
        <v>52.5</v>
      </c>
      <c r="F84" s="37">
        <f t="shared" si="7"/>
        <v>77</v>
      </c>
      <c r="G84" s="30">
        <f t="shared" si="6"/>
        <v>76.237623762376245</v>
      </c>
    </row>
    <row r="85" spans="3:7" ht="20.100000000000001" customHeight="1" x14ac:dyDescent="0.3">
      <c r="C85" s="21" t="s">
        <v>140</v>
      </c>
      <c r="D85" s="21">
        <v>25120011</v>
      </c>
      <c r="E85" s="21">
        <v>50</v>
      </c>
      <c r="F85" s="37">
        <f t="shared" si="7"/>
        <v>81</v>
      </c>
      <c r="G85" s="30">
        <f t="shared" si="6"/>
        <v>80.198019801980209</v>
      </c>
    </row>
    <row r="86" spans="3:7" ht="20.100000000000001" customHeight="1" x14ac:dyDescent="0.3">
      <c r="C86" s="21" t="s">
        <v>145</v>
      </c>
      <c r="D86" s="21">
        <v>25120032</v>
      </c>
      <c r="E86" s="21">
        <v>50</v>
      </c>
      <c r="F86" s="37">
        <f t="shared" si="7"/>
        <v>81</v>
      </c>
      <c r="G86" s="30">
        <f t="shared" si="6"/>
        <v>80.198019801980209</v>
      </c>
    </row>
    <row r="87" spans="3:7" ht="20.100000000000001" customHeight="1" x14ac:dyDescent="0.3">
      <c r="C87" s="21" t="s">
        <v>88</v>
      </c>
      <c r="D87" s="21">
        <v>25120048</v>
      </c>
      <c r="E87" s="21">
        <v>50</v>
      </c>
      <c r="F87" s="37">
        <f t="shared" si="7"/>
        <v>81</v>
      </c>
      <c r="G87" s="30">
        <f t="shared" si="6"/>
        <v>80.198019801980209</v>
      </c>
    </row>
    <row r="88" spans="3:7" ht="20.100000000000001" customHeight="1" x14ac:dyDescent="0.3">
      <c r="C88" s="21" t="s">
        <v>104</v>
      </c>
      <c r="D88" s="21">
        <v>25120089</v>
      </c>
      <c r="E88" s="18">
        <v>50</v>
      </c>
      <c r="F88" s="37">
        <f t="shared" si="7"/>
        <v>81</v>
      </c>
      <c r="G88" s="30">
        <f t="shared" si="6"/>
        <v>80.198019801980209</v>
      </c>
    </row>
    <row r="89" spans="3:7" ht="20.100000000000001" customHeight="1" x14ac:dyDescent="0.3">
      <c r="C89" s="21" t="s">
        <v>63</v>
      </c>
      <c r="D89" s="21">
        <v>25120022</v>
      </c>
      <c r="E89" s="21">
        <v>47.5</v>
      </c>
      <c r="F89" s="37">
        <f t="shared" si="7"/>
        <v>85</v>
      </c>
      <c r="G89" s="30">
        <f t="shared" si="6"/>
        <v>84.158415841584159</v>
      </c>
    </row>
    <row r="90" spans="3:7" ht="20.100000000000001" customHeight="1" x14ac:dyDescent="0.3">
      <c r="C90" s="21" t="s">
        <v>102</v>
      </c>
      <c r="D90" s="21">
        <v>25120069</v>
      </c>
      <c r="E90" s="21">
        <v>47.5</v>
      </c>
      <c r="F90" s="37">
        <f t="shared" si="7"/>
        <v>85</v>
      </c>
      <c r="G90" s="30">
        <f t="shared" si="6"/>
        <v>84.158415841584159</v>
      </c>
    </row>
    <row r="91" spans="3:7" ht="20.100000000000001" customHeight="1" x14ac:dyDescent="0.3">
      <c r="C91" s="21" t="s">
        <v>157</v>
      </c>
      <c r="D91" s="21">
        <v>25120088</v>
      </c>
      <c r="E91" s="18">
        <v>47.5</v>
      </c>
      <c r="F91" s="37">
        <f t="shared" si="7"/>
        <v>85</v>
      </c>
      <c r="G91" s="30">
        <f t="shared" si="6"/>
        <v>84.158415841584159</v>
      </c>
    </row>
    <row r="92" spans="3:7" ht="20.100000000000001" customHeight="1" x14ac:dyDescent="0.3">
      <c r="C92" s="21" t="s">
        <v>153</v>
      </c>
      <c r="D92" s="21">
        <v>25120080</v>
      </c>
      <c r="E92" s="21">
        <v>45</v>
      </c>
      <c r="F92" s="37">
        <f t="shared" si="7"/>
        <v>88</v>
      </c>
      <c r="G92" s="30">
        <f t="shared" si="6"/>
        <v>87.128712871287135</v>
      </c>
    </row>
    <row r="93" spans="3:7" ht="20.100000000000001" customHeight="1" x14ac:dyDescent="0.3">
      <c r="C93" s="21" t="s">
        <v>70</v>
      </c>
      <c r="D93" s="21">
        <v>25120108</v>
      </c>
      <c r="E93" s="21">
        <v>45</v>
      </c>
      <c r="F93" s="37">
        <f t="shared" si="7"/>
        <v>88</v>
      </c>
      <c r="G93" s="30">
        <f t="shared" si="6"/>
        <v>87.128712871287135</v>
      </c>
    </row>
    <row r="94" spans="3:7" ht="20.100000000000001" customHeight="1" x14ac:dyDescent="0.3">
      <c r="C94" s="21" t="s">
        <v>75</v>
      </c>
      <c r="D94" s="21">
        <v>25120038</v>
      </c>
      <c r="E94" s="21">
        <v>42.5</v>
      </c>
      <c r="F94" s="37">
        <f t="shared" si="7"/>
        <v>90</v>
      </c>
      <c r="G94" s="30">
        <f t="shared" si="6"/>
        <v>89.10891089108911</v>
      </c>
    </row>
    <row r="95" spans="3:7" ht="20.100000000000001" customHeight="1" x14ac:dyDescent="0.3">
      <c r="C95" s="21" t="s">
        <v>127</v>
      </c>
      <c r="D95" s="21">
        <v>25120094</v>
      </c>
      <c r="E95" s="18">
        <v>42.5</v>
      </c>
      <c r="F95" s="37">
        <f t="shared" si="7"/>
        <v>90</v>
      </c>
      <c r="G95" s="30">
        <f t="shared" si="6"/>
        <v>89.10891089108911</v>
      </c>
    </row>
    <row r="96" spans="3:7" ht="20.100000000000001" customHeight="1" x14ac:dyDescent="0.3">
      <c r="C96" s="21" t="s">
        <v>120</v>
      </c>
      <c r="D96" s="21">
        <v>25120112</v>
      </c>
      <c r="E96" s="21">
        <v>42.5</v>
      </c>
      <c r="F96" s="37">
        <f t="shared" si="7"/>
        <v>90</v>
      </c>
      <c r="G96" s="30">
        <f t="shared" si="6"/>
        <v>89.10891089108911</v>
      </c>
    </row>
    <row r="97" spans="3:7" ht="20.100000000000001" customHeight="1" x14ac:dyDescent="0.3">
      <c r="C97" s="21" t="s">
        <v>119</v>
      </c>
      <c r="D97" s="21">
        <v>25120107</v>
      </c>
      <c r="E97" s="18">
        <v>40</v>
      </c>
      <c r="F97" s="37">
        <f t="shared" si="7"/>
        <v>93</v>
      </c>
      <c r="G97" s="30">
        <f t="shared" si="6"/>
        <v>92.079207920792086</v>
      </c>
    </row>
    <row r="98" spans="3:7" ht="20.100000000000001" customHeight="1" x14ac:dyDescent="0.3">
      <c r="C98" s="21" t="s">
        <v>98</v>
      </c>
      <c r="D98" s="21">
        <v>25120118</v>
      </c>
      <c r="E98" s="44">
        <v>40</v>
      </c>
      <c r="F98" s="37">
        <f t="shared" si="7"/>
        <v>93</v>
      </c>
      <c r="G98" s="30">
        <f t="shared" si="6"/>
        <v>92.079207920792086</v>
      </c>
    </row>
    <row r="99" spans="3:7" ht="20.100000000000001" customHeight="1" x14ac:dyDescent="0.3">
      <c r="C99" s="21" t="s">
        <v>141</v>
      </c>
      <c r="D99" s="21">
        <v>25120019</v>
      </c>
      <c r="E99" s="21">
        <v>37.5</v>
      </c>
      <c r="F99" s="37">
        <f t="shared" si="7"/>
        <v>95</v>
      </c>
      <c r="G99" s="30">
        <f t="shared" si="6"/>
        <v>94.059405940594047</v>
      </c>
    </row>
    <row r="100" spans="3:7" ht="20.100000000000001" customHeight="1" x14ac:dyDescent="0.3">
      <c r="C100" s="21" t="s">
        <v>126</v>
      </c>
      <c r="D100" s="21">
        <v>25120086</v>
      </c>
      <c r="E100" s="18">
        <v>37.5</v>
      </c>
      <c r="F100" s="37">
        <f t="shared" si="7"/>
        <v>95</v>
      </c>
      <c r="G100" s="30">
        <f t="shared" si="6"/>
        <v>94.059405940594047</v>
      </c>
    </row>
    <row r="101" spans="3:7" ht="20.100000000000001" customHeight="1" x14ac:dyDescent="0.3">
      <c r="C101" s="21" t="s">
        <v>164</v>
      </c>
      <c r="D101" s="21">
        <v>25120110</v>
      </c>
      <c r="E101" s="21">
        <v>37.5</v>
      </c>
      <c r="F101" s="37">
        <f t="shared" si="7"/>
        <v>95</v>
      </c>
      <c r="G101" s="30">
        <f t="shared" si="6"/>
        <v>94.059405940594047</v>
      </c>
    </row>
    <row r="102" spans="3:7" ht="20.100000000000001" customHeight="1" x14ac:dyDescent="0.3">
      <c r="C102" s="21" t="s">
        <v>71</v>
      </c>
      <c r="D102" s="21">
        <v>25120059</v>
      </c>
      <c r="E102" s="21">
        <v>35</v>
      </c>
      <c r="F102" s="37">
        <f t="shared" si="7"/>
        <v>98</v>
      </c>
      <c r="G102" s="30">
        <f t="shared" si="6"/>
        <v>97.029702970297024</v>
      </c>
    </row>
    <row r="103" spans="3:7" ht="20.100000000000001" customHeight="1" x14ac:dyDescent="0.3">
      <c r="C103" s="21" t="s">
        <v>117</v>
      </c>
      <c r="D103" s="21">
        <v>25120097</v>
      </c>
      <c r="E103" s="21">
        <v>32.5</v>
      </c>
      <c r="F103" s="37">
        <f t="shared" si="7"/>
        <v>99</v>
      </c>
      <c r="G103" s="30">
        <f t="shared" si="6"/>
        <v>98.019801980198025</v>
      </c>
    </row>
    <row r="104" spans="3:7" ht="20.100000000000001" customHeight="1" x14ac:dyDescent="0.3">
      <c r="C104" s="21" t="s">
        <v>77</v>
      </c>
      <c r="D104" s="21">
        <v>25120051</v>
      </c>
      <c r="E104" s="21">
        <v>27.5</v>
      </c>
      <c r="F104" s="37">
        <f t="shared" si="7"/>
        <v>100</v>
      </c>
      <c r="G104" s="30">
        <f t="shared" si="6"/>
        <v>99.009900990099013</v>
      </c>
    </row>
    <row r="105" spans="3:7" ht="20.100000000000001" customHeight="1" x14ac:dyDescent="0.3">
      <c r="C105" s="21" t="s">
        <v>101</v>
      </c>
      <c r="D105" s="21">
        <v>25120005</v>
      </c>
      <c r="E105" s="21">
        <v>0</v>
      </c>
      <c r="F105" s="37">
        <v>121</v>
      </c>
      <c r="G105" s="42">
        <f>F105/121*100</f>
        <v>100</v>
      </c>
    </row>
    <row r="106" spans="3:7" ht="20.100000000000001" customHeight="1" x14ac:dyDescent="0.3">
      <c r="C106" s="21" t="s">
        <v>107</v>
      </c>
      <c r="D106" s="21">
        <v>25120008</v>
      </c>
      <c r="E106" s="21">
        <v>0</v>
      </c>
      <c r="F106" s="37">
        <v>121</v>
      </c>
      <c r="G106" s="42">
        <f>F106/121*100</f>
        <v>100</v>
      </c>
    </row>
    <row r="107" spans="3:7" ht="20.100000000000001" customHeight="1" x14ac:dyDescent="0.3">
      <c r="C107" s="21" t="s">
        <v>130</v>
      </c>
      <c r="D107" s="21">
        <v>25120012</v>
      </c>
      <c r="E107" s="21">
        <v>0</v>
      </c>
      <c r="F107" s="37">
        <v>121</v>
      </c>
      <c r="G107" s="42">
        <f t="shared" ref="G107:G125" si="8">F107/121*100</f>
        <v>100</v>
      </c>
    </row>
    <row r="108" spans="3:7" ht="20.100000000000001" customHeight="1" x14ac:dyDescent="0.3">
      <c r="C108" s="21" t="s">
        <v>142</v>
      </c>
      <c r="D108" s="21">
        <v>25120020</v>
      </c>
      <c r="E108" s="21">
        <v>0</v>
      </c>
      <c r="F108" s="37">
        <v>121</v>
      </c>
      <c r="G108" s="42">
        <f t="shared" si="8"/>
        <v>100</v>
      </c>
    </row>
    <row r="109" spans="3:7" ht="20.100000000000001" customHeight="1" x14ac:dyDescent="0.3">
      <c r="C109" s="21" t="s">
        <v>84</v>
      </c>
      <c r="D109" s="21">
        <v>25120023</v>
      </c>
      <c r="E109" s="21">
        <v>0</v>
      </c>
      <c r="F109" s="37">
        <v>121</v>
      </c>
      <c r="G109" s="42">
        <f t="shared" si="8"/>
        <v>100</v>
      </c>
    </row>
    <row r="110" spans="3:7" ht="20.100000000000001" customHeight="1" x14ac:dyDescent="0.3">
      <c r="C110" s="21" t="s">
        <v>143</v>
      </c>
      <c r="D110" s="21">
        <v>25120029</v>
      </c>
      <c r="E110" s="21">
        <v>0</v>
      </c>
      <c r="F110" s="37">
        <v>121</v>
      </c>
      <c r="G110" s="42">
        <f t="shared" si="8"/>
        <v>100</v>
      </c>
    </row>
    <row r="111" spans="3:7" ht="20.100000000000001" customHeight="1" x14ac:dyDescent="0.3">
      <c r="C111" s="21" t="s">
        <v>144</v>
      </c>
      <c r="D111" s="21">
        <v>25120031</v>
      </c>
      <c r="E111" s="21">
        <v>0</v>
      </c>
      <c r="F111" s="37">
        <v>121</v>
      </c>
      <c r="G111" s="42">
        <f t="shared" si="8"/>
        <v>100</v>
      </c>
    </row>
    <row r="112" spans="3:7" ht="20.100000000000001" customHeight="1" x14ac:dyDescent="0.3">
      <c r="C112" s="21" t="s">
        <v>146</v>
      </c>
      <c r="D112" s="21">
        <v>25120034</v>
      </c>
      <c r="E112" s="21">
        <v>0</v>
      </c>
      <c r="F112" s="37">
        <v>121</v>
      </c>
      <c r="G112" s="42">
        <f t="shared" si="8"/>
        <v>100</v>
      </c>
    </row>
    <row r="113" spans="3:7" ht="20.100000000000001" customHeight="1" x14ac:dyDescent="0.3">
      <c r="C113" s="21" t="s">
        <v>59</v>
      </c>
      <c r="D113" s="21">
        <v>25120052</v>
      </c>
      <c r="E113" s="21">
        <v>0</v>
      </c>
      <c r="F113" s="37">
        <v>121</v>
      </c>
      <c r="G113" s="42">
        <f t="shared" si="8"/>
        <v>100</v>
      </c>
    </row>
    <row r="114" spans="3:7" ht="20.100000000000001" customHeight="1" x14ac:dyDescent="0.3">
      <c r="C114" s="21" t="s">
        <v>149</v>
      </c>
      <c r="D114" s="21">
        <v>25120056</v>
      </c>
      <c r="E114" s="21">
        <v>0</v>
      </c>
      <c r="F114" s="37">
        <v>121</v>
      </c>
      <c r="G114" s="42">
        <f t="shared" si="8"/>
        <v>100</v>
      </c>
    </row>
    <row r="115" spans="3:7" ht="20.100000000000001" customHeight="1" x14ac:dyDescent="0.3">
      <c r="C115" s="21" t="s">
        <v>105</v>
      </c>
      <c r="D115" s="21">
        <v>25120065</v>
      </c>
      <c r="E115" s="21">
        <v>0</v>
      </c>
      <c r="F115" s="37">
        <v>121</v>
      </c>
      <c r="G115" s="42">
        <f t="shared" si="8"/>
        <v>100</v>
      </c>
    </row>
    <row r="116" spans="3:7" ht="20.100000000000001" customHeight="1" x14ac:dyDescent="0.3">
      <c r="C116" s="21" t="s">
        <v>155</v>
      </c>
      <c r="D116" s="21">
        <v>25120084</v>
      </c>
      <c r="E116" s="21">
        <v>0</v>
      </c>
      <c r="F116" s="37">
        <v>121</v>
      </c>
      <c r="G116" s="42">
        <f t="shared" si="8"/>
        <v>100</v>
      </c>
    </row>
    <row r="117" spans="3:7" ht="20.100000000000001" customHeight="1" x14ac:dyDescent="0.3">
      <c r="C117" s="21" t="s">
        <v>72</v>
      </c>
      <c r="D117" s="21">
        <v>25120093</v>
      </c>
      <c r="E117" s="18">
        <v>0</v>
      </c>
      <c r="F117" s="37">
        <v>121</v>
      </c>
      <c r="G117" s="42">
        <f t="shared" si="8"/>
        <v>100</v>
      </c>
    </row>
    <row r="118" spans="3:7" ht="20.100000000000001" customHeight="1" x14ac:dyDescent="0.3">
      <c r="C118" s="21" t="s">
        <v>125</v>
      </c>
      <c r="D118" s="21">
        <v>25120098</v>
      </c>
      <c r="E118" s="21">
        <v>0</v>
      </c>
      <c r="F118" s="37">
        <v>121</v>
      </c>
      <c r="G118" s="42">
        <f t="shared" si="8"/>
        <v>100</v>
      </c>
    </row>
    <row r="119" spans="3:7" ht="20.100000000000001" customHeight="1" x14ac:dyDescent="0.3">
      <c r="C119" s="21" t="s">
        <v>58</v>
      </c>
      <c r="D119" s="21">
        <v>25120102</v>
      </c>
      <c r="E119" s="21">
        <v>0</v>
      </c>
      <c r="F119" s="37">
        <v>121</v>
      </c>
      <c r="G119" s="42">
        <f t="shared" si="8"/>
        <v>100</v>
      </c>
    </row>
    <row r="120" spans="3:7" ht="20.100000000000001" customHeight="1" x14ac:dyDescent="0.3">
      <c r="C120" s="21" t="s">
        <v>162</v>
      </c>
      <c r="D120" s="21">
        <v>25120103</v>
      </c>
      <c r="E120" s="21">
        <v>0</v>
      </c>
      <c r="F120" s="37">
        <v>121</v>
      </c>
      <c r="G120" s="42">
        <f t="shared" si="8"/>
        <v>100</v>
      </c>
    </row>
    <row r="121" spans="3:7" ht="20.100000000000001" customHeight="1" x14ac:dyDescent="0.3">
      <c r="C121" s="21" t="s">
        <v>123</v>
      </c>
      <c r="D121" s="21">
        <v>25120105</v>
      </c>
      <c r="E121" s="21">
        <v>0</v>
      </c>
      <c r="F121" s="37">
        <v>121</v>
      </c>
      <c r="G121" s="42">
        <f t="shared" si="8"/>
        <v>100</v>
      </c>
    </row>
    <row r="122" spans="3:7" ht="20.100000000000001" customHeight="1" x14ac:dyDescent="0.3">
      <c r="C122" s="21" t="s">
        <v>165</v>
      </c>
      <c r="D122" s="21">
        <v>25120114</v>
      </c>
      <c r="E122" s="44">
        <v>0</v>
      </c>
      <c r="F122" s="37">
        <v>121</v>
      </c>
      <c r="G122" s="42">
        <f t="shared" si="8"/>
        <v>100</v>
      </c>
    </row>
    <row r="123" spans="3:7" ht="20.100000000000001" customHeight="1" x14ac:dyDescent="0.3">
      <c r="C123" s="21" t="s">
        <v>166</v>
      </c>
      <c r="D123" s="21">
        <v>25120115</v>
      </c>
      <c r="E123" s="44">
        <v>0</v>
      </c>
      <c r="F123" s="37">
        <v>121</v>
      </c>
      <c r="G123" s="42">
        <f t="shared" si="8"/>
        <v>100</v>
      </c>
    </row>
    <row r="124" spans="3:7" ht="20.100000000000001" customHeight="1" x14ac:dyDescent="0.3">
      <c r="C124" s="21" t="s">
        <v>167</v>
      </c>
      <c r="D124" s="21">
        <v>25120116</v>
      </c>
      <c r="E124" s="44">
        <v>0</v>
      </c>
      <c r="F124" s="37">
        <v>121</v>
      </c>
      <c r="G124" s="42">
        <f t="shared" si="8"/>
        <v>100</v>
      </c>
    </row>
    <row r="125" spans="3:7" ht="20.100000000000001" customHeight="1" x14ac:dyDescent="0.3">
      <c r="C125" s="21" t="s">
        <v>110</v>
      </c>
      <c r="D125" s="21">
        <v>25120120</v>
      </c>
      <c r="E125" s="44">
        <v>0</v>
      </c>
      <c r="F125" s="37">
        <v>121</v>
      </c>
      <c r="G125" s="42">
        <f t="shared" si="8"/>
        <v>100</v>
      </c>
    </row>
  </sheetData>
  <sortState xmlns:xlrd2="http://schemas.microsoft.com/office/spreadsheetml/2017/richdata2" ref="C5:G125">
    <sortCondition descending="1" ref="E5:E125"/>
  </sortState>
  <mergeCells count="1">
    <mergeCell ref="C1:T2"/>
  </mergeCells>
  <phoneticPr fontId="1" type="noConversion"/>
  <pageMargins left="1.62" right="0.9" top="0.75" bottom="0.75" header="0.3" footer="0.3"/>
  <pageSetup paperSize="9" scale="3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0751-05C5-423F-B3B7-5449155E46CA}">
  <sheetPr>
    <pageSetUpPr fitToPage="1"/>
  </sheetPr>
  <dimension ref="C1:T125"/>
  <sheetViews>
    <sheetView showGridLines="0" topLeftCell="A96" zoomScale="85" zoomScaleNormal="85" workbookViewId="0">
      <selection activeCell="F101" sqref="F101:G125"/>
    </sheetView>
  </sheetViews>
  <sheetFormatPr defaultRowHeight="16.5" x14ac:dyDescent="0.3"/>
  <cols>
    <col min="3" max="3" width="14.375" bestFit="1" customWidth="1"/>
    <col min="4" max="4" width="11" bestFit="1" customWidth="1"/>
  </cols>
  <sheetData>
    <row r="1" spans="3:20" ht="16.5" customHeight="1" x14ac:dyDescent="0.3">
      <c r="C1" s="45" t="s">
        <v>138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3:20" ht="18" customHeight="1" x14ac:dyDescent="0.3"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4" spans="3:20" ht="20.100000000000001" customHeight="1" thickBot="1" x14ac:dyDescent="0.35">
      <c r="C4" s="13" t="s">
        <v>21</v>
      </c>
      <c r="D4" s="13" t="s">
        <v>6</v>
      </c>
      <c r="E4" s="13" t="s">
        <v>5</v>
      </c>
      <c r="F4" s="36" t="s">
        <v>7</v>
      </c>
      <c r="G4" s="13" t="s">
        <v>4</v>
      </c>
      <c r="P4" s="7" t="s">
        <v>3</v>
      </c>
      <c r="Q4" s="6" t="s">
        <v>2</v>
      </c>
      <c r="R4" s="5" t="s">
        <v>1</v>
      </c>
    </row>
    <row r="5" spans="3:20" ht="20.100000000000001" customHeight="1" x14ac:dyDescent="0.3">
      <c r="C5" s="21" t="s">
        <v>92</v>
      </c>
      <c r="D5" s="21">
        <v>25120025</v>
      </c>
      <c r="E5" s="21">
        <v>70</v>
      </c>
      <c r="F5" s="37">
        <f t="shared" ref="F5:F36" si="0">RANK(E5,$E$5:$E$125,0)</f>
        <v>1</v>
      </c>
      <c r="G5" s="20">
        <f>F5/97*100</f>
        <v>1.0309278350515463</v>
      </c>
      <c r="P5" s="8">
        <v>100</v>
      </c>
      <c r="Q5" s="2">
        <f t="shared" ref="Q5:Q45" si="1">FREQUENCY($E$5:$E$125,P5:P45)</f>
        <v>0</v>
      </c>
      <c r="R5" s="1">
        <f>Q5</f>
        <v>0</v>
      </c>
    </row>
    <row r="6" spans="3:20" ht="20.100000000000001" customHeight="1" x14ac:dyDescent="0.3">
      <c r="C6" s="21" t="s">
        <v>66</v>
      </c>
      <c r="D6" s="21">
        <v>25120054</v>
      </c>
      <c r="E6" s="21">
        <v>70</v>
      </c>
      <c r="F6" s="37">
        <f t="shared" si="0"/>
        <v>1</v>
      </c>
      <c r="G6" s="20">
        <f t="shared" ref="G6:G69" si="2">F6/97*100</f>
        <v>1.0309278350515463</v>
      </c>
      <c r="P6" s="4">
        <v>97.5</v>
      </c>
      <c r="Q6" s="2">
        <f t="shared" si="1"/>
        <v>0</v>
      </c>
      <c r="R6" s="1">
        <f>R5+Q6</f>
        <v>0</v>
      </c>
    </row>
    <row r="7" spans="3:20" ht="20.100000000000001" customHeight="1" x14ac:dyDescent="0.3">
      <c r="C7" s="21" t="s">
        <v>45</v>
      </c>
      <c r="D7" s="21">
        <v>25120001</v>
      </c>
      <c r="E7" s="21">
        <v>67.5</v>
      </c>
      <c r="F7" s="37">
        <f t="shared" si="0"/>
        <v>3</v>
      </c>
      <c r="G7" s="20">
        <f t="shared" si="2"/>
        <v>3.0927835051546393</v>
      </c>
      <c r="P7" s="4">
        <v>95</v>
      </c>
      <c r="Q7" s="2">
        <f t="shared" si="1"/>
        <v>0</v>
      </c>
      <c r="R7" s="1">
        <f>R6+Q7</f>
        <v>0</v>
      </c>
    </row>
    <row r="8" spans="3:20" ht="20.100000000000001" customHeight="1" x14ac:dyDescent="0.3">
      <c r="C8" s="21" t="s">
        <v>104</v>
      </c>
      <c r="D8" s="21">
        <v>25120089</v>
      </c>
      <c r="E8" s="21">
        <v>67.5</v>
      </c>
      <c r="F8" s="37">
        <f t="shared" si="0"/>
        <v>3</v>
      </c>
      <c r="G8" s="20">
        <f t="shared" si="2"/>
        <v>3.0927835051546393</v>
      </c>
      <c r="P8" s="3">
        <v>92.5</v>
      </c>
      <c r="Q8" s="2">
        <f t="shared" si="1"/>
        <v>0</v>
      </c>
      <c r="R8" s="1">
        <f t="shared" ref="R8:R45" si="3">R7+Q8</f>
        <v>0</v>
      </c>
    </row>
    <row r="9" spans="3:20" ht="20.100000000000001" customHeight="1" x14ac:dyDescent="0.3">
      <c r="C9" s="21" t="s">
        <v>53</v>
      </c>
      <c r="D9" s="21">
        <v>25120002</v>
      </c>
      <c r="E9" s="21">
        <v>62.5</v>
      </c>
      <c r="F9" s="37">
        <f t="shared" si="0"/>
        <v>5</v>
      </c>
      <c r="G9" s="20">
        <f t="shared" si="2"/>
        <v>5.1546391752577314</v>
      </c>
      <c r="P9" s="4">
        <v>90</v>
      </c>
      <c r="Q9" s="2">
        <f t="shared" si="1"/>
        <v>0</v>
      </c>
      <c r="R9" s="1">
        <f t="shared" si="3"/>
        <v>0</v>
      </c>
    </row>
    <row r="10" spans="3:20" ht="20.100000000000001" customHeight="1" x14ac:dyDescent="0.3">
      <c r="C10" s="21" t="s">
        <v>48</v>
      </c>
      <c r="D10" s="21">
        <v>25120017</v>
      </c>
      <c r="E10" s="21">
        <v>62.5</v>
      </c>
      <c r="F10" s="37">
        <f t="shared" si="0"/>
        <v>5</v>
      </c>
      <c r="G10" s="20">
        <f t="shared" si="2"/>
        <v>5.1546391752577314</v>
      </c>
      <c r="P10" s="4">
        <v>87.5</v>
      </c>
      <c r="Q10" s="2">
        <f t="shared" si="1"/>
        <v>0</v>
      </c>
      <c r="R10" s="1">
        <f t="shared" si="3"/>
        <v>0</v>
      </c>
    </row>
    <row r="11" spans="3:20" ht="20.100000000000001" customHeight="1" x14ac:dyDescent="0.3">
      <c r="C11" s="21" t="s">
        <v>55</v>
      </c>
      <c r="D11" s="21">
        <v>25120018</v>
      </c>
      <c r="E11" s="21">
        <v>62.5</v>
      </c>
      <c r="F11" s="37">
        <f t="shared" si="0"/>
        <v>5</v>
      </c>
      <c r="G11" s="20">
        <f t="shared" si="2"/>
        <v>5.1546391752577314</v>
      </c>
      <c r="P11" s="3">
        <v>85</v>
      </c>
      <c r="Q11" s="2">
        <f t="shared" si="1"/>
        <v>0</v>
      </c>
      <c r="R11" s="1">
        <f t="shared" si="3"/>
        <v>0</v>
      </c>
    </row>
    <row r="12" spans="3:20" ht="20.100000000000001" customHeight="1" x14ac:dyDescent="0.3">
      <c r="C12" s="21" t="s">
        <v>85</v>
      </c>
      <c r="D12" s="21">
        <v>25120047</v>
      </c>
      <c r="E12" s="21">
        <v>62.5</v>
      </c>
      <c r="F12" s="37">
        <f t="shared" si="0"/>
        <v>5</v>
      </c>
      <c r="G12" s="20">
        <f t="shared" si="2"/>
        <v>5.1546391752577314</v>
      </c>
      <c r="P12" s="4">
        <v>82.5</v>
      </c>
      <c r="Q12" s="2">
        <f t="shared" si="1"/>
        <v>0</v>
      </c>
      <c r="R12" s="1">
        <f t="shared" si="3"/>
        <v>0</v>
      </c>
    </row>
    <row r="13" spans="3:20" ht="20.100000000000001" customHeight="1" x14ac:dyDescent="0.3">
      <c r="C13" s="21" t="s">
        <v>69</v>
      </c>
      <c r="D13" s="21">
        <v>25120024</v>
      </c>
      <c r="E13" s="21">
        <v>60</v>
      </c>
      <c r="F13" s="37">
        <f t="shared" si="0"/>
        <v>9</v>
      </c>
      <c r="G13" s="20">
        <f t="shared" si="2"/>
        <v>9.2783505154639183</v>
      </c>
      <c r="P13" s="4">
        <v>80</v>
      </c>
      <c r="Q13" s="2">
        <f t="shared" si="1"/>
        <v>0</v>
      </c>
      <c r="R13" s="1">
        <f t="shared" si="3"/>
        <v>0</v>
      </c>
    </row>
    <row r="14" spans="3:20" ht="20.100000000000001" customHeight="1" x14ac:dyDescent="0.3">
      <c r="C14" s="21" t="s">
        <v>79</v>
      </c>
      <c r="D14" s="21">
        <v>25120026</v>
      </c>
      <c r="E14" s="21">
        <v>60</v>
      </c>
      <c r="F14" s="37">
        <f t="shared" si="0"/>
        <v>9</v>
      </c>
      <c r="G14" s="20">
        <f t="shared" si="2"/>
        <v>9.2783505154639183</v>
      </c>
      <c r="P14" s="3">
        <v>77.5</v>
      </c>
      <c r="Q14" s="2">
        <f t="shared" si="1"/>
        <v>0</v>
      </c>
      <c r="R14" s="1">
        <f t="shared" si="3"/>
        <v>0</v>
      </c>
    </row>
    <row r="15" spans="3:20" ht="20.100000000000001" customHeight="1" x14ac:dyDescent="0.3">
      <c r="C15" s="21" t="s">
        <v>86</v>
      </c>
      <c r="D15" s="21">
        <v>25120039</v>
      </c>
      <c r="E15" s="21">
        <v>60</v>
      </c>
      <c r="F15" s="37">
        <f t="shared" si="0"/>
        <v>9</v>
      </c>
      <c r="G15" s="20">
        <f t="shared" si="2"/>
        <v>9.2783505154639183</v>
      </c>
      <c r="P15" s="4">
        <v>75</v>
      </c>
      <c r="Q15" s="2">
        <f t="shared" si="1"/>
        <v>0</v>
      </c>
      <c r="R15" s="1">
        <f t="shared" si="3"/>
        <v>0</v>
      </c>
    </row>
    <row r="16" spans="3:20" ht="20.100000000000001" customHeight="1" x14ac:dyDescent="0.3">
      <c r="C16" s="21" t="s">
        <v>95</v>
      </c>
      <c r="D16" s="21">
        <v>25120075</v>
      </c>
      <c r="E16" s="21">
        <v>60</v>
      </c>
      <c r="F16" s="37">
        <f t="shared" si="0"/>
        <v>9</v>
      </c>
      <c r="G16" s="20">
        <f t="shared" si="2"/>
        <v>9.2783505154639183</v>
      </c>
      <c r="P16" s="4">
        <v>72.5</v>
      </c>
      <c r="Q16" s="2">
        <f t="shared" si="1"/>
        <v>0</v>
      </c>
      <c r="R16" s="1">
        <f t="shared" si="3"/>
        <v>0</v>
      </c>
    </row>
    <row r="17" spans="3:18" ht="20.100000000000001" customHeight="1" x14ac:dyDescent="0.3">
      <c r="C17" s="21" t="s">
        <v>43</v>
      </c>
      <c r="D17" s="21">
        <v>25120066</v>
      </c>
      <c r="E17" s="21">
        <v>57.5</v>
      </c>
      <c r="F17" s="37">
        <f t="shared" si="0"/>
        <v>13</v>
      </c>
      <c r="G17" s="20">
        <f t="shared" si="2"/>
        <v>13.402061855670103</v>
      </c>
      <c r="P17" s="3">
        <v>70</v>
      </c>
      <c r="Q17" s="2">
        <f t="shared" si="1"/>
        <v>2</v>
      </c>
      <c r="R17" s="1">
        <f t="shared" si="3"/>
        <v>2</v>
      </c>
    </row>
    <row r="18" spans="3:18" ht="20.100000000000001" customHeight="1" x14ac:dyDescent="0.3">
      <c r="C18" s="21" t="s">
        <v>154</v>
      </c>
      <c r="D18" s="21">
        <v>25120082</v>
      </c>
      <c r="E18" s="21">
        <v>57.5</v>
      </c>
      <c r="F18" s="37">
        <f t="shared" si="0"/>
        <v>13</v>
      </c>
      <c r="G18" s="20">
        <f t="shared" si="2"/>
        <v>13.402061855670103</v>
      </c>
      <c r="P18" s="4">
        <v>67.5</v>
      </c>
      <c r="Q18" s="2">
        <f t="shared" si="1"/>
        <v>2</v>
      </c>
      <c r="R18" s="1">
        <f t="shared" si="3"/>
        <v>4</v>
      </c>
    </row>
    <row r="19" spans="3:18" ht="20.100000000000001" customHeight="1" x14ac:dyDescent="0.3">
      <c r="C19" s="21" t="s">
        <v>156</v>
      </c>
      <c r="D19" s="21">
        <v>25120085</v>
      </c>
      <c r="E19" s="21">
        <v>57.5</v>
      </c>
      <c r="F19" s="37">
        <f t="shared" si="0"/>
        <v>13</v>
      </c>
      <c r="G19" s="20">
        <f t="shared" si="2"/>
        <v>13.402061855670103</v>
      </c>
      <c r="P19" s="4">
        <v>65</v>
      </c>
      <c r="Q19" s="2">
        <f t="shared" si="1"/>
        <v>0</v>
      </c>
      <c r="R19" s="1">
        <f t="shared" si="3"/>
        <v>4</v>
      </c>
    </row>
    <row r="20" spans="3:18" ht="20.100000000000001" customHeight="1" x14ac:dyDescent="0.3">
      <c r="C20" s="21" t="s">
        <v>124</v>
      </c>
      <c r="D20" s="21">
        <v>25120087</v>
      </c>
      <c r="E20" s="21">
        <v>57.5</v>
      </c>
      <c r="F20" s="37">
        <f t="shared" si="0"/>
        <v>13</v>
      </c>
      <c r="G20" s="20">
        <f t="shared" si="2"/>
        <v>13.402061855670103</v>
      </c>
      <c r="P20" s="3">
        <v>62.5</v>
      </c>
      <c r="Q20" s="2">
        <f t="shared" si="1"/>
        <v>4</v>
      </c>
      <c r="R20" s="1">
        <f t="shared" si="3"/>
        <v>8</v>
      </c>
    </row>
    <row r="21" spans="3:18" ht="20.100000000000001" customHeight="1" x14ac:dyDescent="0.3">
      <c r="C21" s="21" t="s">
        <v>46</v>
      </c>
      <c r="D21" s="21">
        <v>25120004</v>
      </c>
      <c r="E21" s="21">
        <v>55</v>
      </c>
      <c r="F21" s="37">
        <f t="shared" si="0"/>
        <v>17</v>
      </c>
      <c r="G21" s="20">
        <f t="shared" si="2"/>
        <v>17.525773195876287</v>
      </c>
      <c r="P21" s="4">
        <v>60</v>
      </c>
      <c r="Q21" s="2">
        <f t="shared" si="1"/>
        <v>4</v>
      </c>
      <c r="R21" s="1">
        <f t="shared" si="3"/>
        <v>12</v>
      </c>
    </row>
    <row r="22" spans="3:18" ht="20.100000000000001" customHeight="1" x14ac:dyDescent="0.3">
      <c r="C22" s="21" t="s">
        <v>60</v>
      </c>
      <c r="D22" s="21">
        <v>25120015</v>
      </c>
      <c r="E22" s="21">
        <v>55</v>
      </c>
      <c r="F22" s="37">
        <f t="shared" si="0"/>
        <v>17</v>
      </c>
      <c r="G22" s="20">
        <f t="shared" si="2"/>
        <v>17.525773195876287</v>
      </c>
      <c r="P22" s="4">
        <v>57.5</v>
      </c>
      <c r="Q22" s="2">
        <f t="shared" si="1"/>
        <v>4</v>
      </c>
      <c r="R22" s="1">
        <f t="shared" si="3"/>
        <v>16</v>
      </c>
    </row>
    <row r="23" spans="3:18" ht="20.100000000000001" customHeight="1" x14ac:dyDescent="0.3">
      <c r="C23" s="21" t="s">
        <v>78</v>
      </c>
      <c r="D23" s="21">
        <v>25120042</v>
      </c>
      <c r="E23" s="21">
        <v>55</v>
      </c>
      <c r="F23" s="37">
        <f t="shared" si="0"/>
        <v>17</v>
      </c>
      <c r="G23" s="20">
        <f t="shared" si="2"/>
        <v>17.525773195876287</v>
      </c>
      <c r="P23" s="3">
        <v>55</v>
      </c>
      <c r="Q23" s="2">
        <f t="shared" si="1"/>
        <v>7</v>
      </c>
      <c r="R23" s="1">
        <f t="shared" si="3"/>
        <v>23</v>
      </c>
    </row>
    <row r="24" spans="3:18" ht="20.100000000000001" customHeight="1" x14ac:dyDescent="0.3">
      <c r="C24" s="21" t="s">
        <v>97</v>
      </c>
      <c r="D24" s="21">
        <v>25120045</v>
      </c>
      <c r="E24" s="21">
        <v>55</v>
      </c>
      <c r="F24" s="37">
        <f t="shared" si="0"/>
        <v>17</v>
      </c>
      <c r="G24" s="20">
        <f t="shared" si="2"/>
        <v>17.525773195876287</v>
      </c>
      <c r="P24" s="4">
        <v>52.5</v>
      </c>
      <c r="Q24" s="2">
        <f t="shared" si="1"/>
        <v>5</v>
      </c>
      <c r="R24" s="1">
        <f t="shared" si="3"/>
        <v>28</v>
      </c>
    </row>
    <row r="25" spans="3:18" ht="20.100000000000001" customHeight="1" x14ac:dyDescent="0.3">
      <c r="C25" s="21" t="s">
        <v>103</v>
      </c>
      <c r="D25" s="21">
        <v>25120060</v>
      </c>
      <c r="E25" s="21">
        <v>55</v>
      </c>
      <c r="F25" s="37">
        <f t="shared" si="0"/>
        <v>17</v>
      </c>
      <c r="G25" s="20">
        <f t="shared" si="2"/>
        <v>17.525773195876287</v>
      </c>
      <c r="P25" s="4">
        <v>50</v>
      </c>
      <c r="Q25" s="2">
        <f t="shared" si="1"/>
        <v>10</v>
      </c>
      <c r="R25" s="1">
        <f t="shared" si="3"/>
        <v>38</v>
      </c>
    </row>
    <row r="26" spans="3:18" ht="20.100000000000001" customHeight="1" x14ac:dyDescent="0.3">
      <c r="C26" s="21" t="s">
        <v>87</v>
      </c>
      <c r="D26" s="21">
        <v>25120063</v>
      </c>
      <c r="E26" s="21">
        <v>55</v>
      </c>
      <c r="F26" s="37">
        <f t="shared" si="0"/>
        <v>17</v>
      </c>
      <c r="G26" s="20">
        <f t="shared" si="2"/>
        <v>17.525773195876287</v>
      </c>
      <c r="P26" s="3">
        <v>47.5</v>
      </c>
      <c r="Q26" s="2">
        <f t="shared" si="1"/>
        <v>13</v>
      </c>
      <c r="R26" s="1">
        <f t="shared" si="3"/>
        <v>51</v>
      </c>
    </row>
    <row r="27" spans="3:18" ht="20.100000000000001" customHeight="1" x14ac:dyDescent="0.3">
      <c r="C27" s="21" t="s">
        <v>90</v>
      </c>
      <c r="D27" s="21">
        <v>25120090</v>
      </c>
      <c r="E27" s="21">
        <v>55</v>
      </c>
      <c r="F27" s="37">
        <f t="shared" si="0"/>
        <v>17</v>
      </c>
      <c r="G27" s="20">
        <f t="shared" si="2"/>
        <v>17.525773195876287</v>
      </c>
      <c r="P27" s="4">
        <v>45</v>
      </c>
      <c r="Q27" s="2">
        <f t="shared" si="1"/>
        <v>7</v>
      </c>
      <c r="R27" s="1">
        <f t="shared" si="3"/>
        <v>58</v>
      </c>
    </row>
    <row r="28" spans="3:18" ht="20.100000000000001" customHeight="1" x14ac:dyDescent="0.3">
      <c r="C28" s="21" t="s">
        <v>63</v>
      </c>
      <c r="D28" s="21">
        <v>25120022</v>
      </c>
      <c r="E28" s="21">
        <v>52.5</v>
      </c>
      <c r="F28" s="37">
        <f t="shared" si="0"/>
        <v>24</v>
      </c>
      <c r="G28" s="20">
        <f t="shared" si="2"/>
        <v>24.742268041237114</v>
      </c>
      <c r="P28" s="4">
        <v>42.5</v>
      </c>
      <c r="Q28" s="2">
        <f t="shared" si="1"/>
        <v>4</v>
      </c>
      <c r="R28" s="1">
        <f t="shared" si="3"/>
        <v>62</v>
      </c>
    </row>
    <row r="29" spans="3:18" ht="20.100000000000001" customHeight="1" x14ac:dyDescent="0.3">
      <c r="C29" s="21" t="s">
        <v>73</v>
      </c>
      <c r="D29" s="21">
        <v>25120040</v>
      </c>
      <c r="E29" s="21">
        <v>52.5</v>
      </c>
      <c r="F29" s="37">
        <f t="shared" si="0"/>
        <v>24</v>
      </c>
      <c r="G29" s="20">
        <f t="shared" si="2"/>
        <v>24.742268041237114</v>
      </c>
      <c r="P29" s="3">
        <v>40</v>
      </c>
      <c r="Q29" s="2">
        <f t="shared" si="1"/>
        <v>7</v>
      </c>
      <c r="R29" s="1">
        <f t="shared" si="3"/>
        <v>69</v>
      </c>
    </row>
    <row r="30" spans="3:18" ht="20.100000000000001" customHeight="1" x14ac:dyDescent="0.3">
      <c r="C30" s="21" t="s">
        <v>158</v>
      </c>
      <c r="D30" s="21">
        <v>25120091</v>
      </c>
      <c r="E30" s="21">
        <v>52.5</v>
      </c>
      <c r="F30" s="37">
        <f t="shared" si="0"/>
        <v>24</v>
      </c>
      <c r="G30" s="20">
        <f t="shared" si="2"/>
        <v>24.742268041237114</v>
      </c>
      <c r="P30" s="4">
        <v>37.5</v>
      </c>
      <c r="Q30" s="2">
        <f t="shared" si="1"/>
        <v>6</v>
      </c>
      <c r="R30" s="1">
        <f t="shared" si="3"/>
        <v>75</v>
      </c>
    </row>
    <row r="31" spans="3:18" ht="20.100000000000001" customHeight="1" x14ac:dyDescent="0.3">
      <c r="C31" s="21" t="s">
        <v>64</v>
      </c>
      <c r="D31" s="21">
        <v>25120096</v>
      </c>
      <c r="E31" s="21">
        <v>52.5</v>
      </c>
      <c r="F31" s="37">
        <f t="shared" si="0"/>
        <v>24</v>
      </c>
      <c r="G31" s="20">
        <f t="shared" si="2"/>
        <v>24.742268041237114</v>
      </c>
      <c r="P31" s="4">
        <v>35</v>
      </c>
      <c r="Q31" s="2">
        <f t="shared" si="1"/>
        <v>3</v>
      </c>
      <c r="R31" s="1">
        <f t="shared" si="3"/>
        <v>78</v>
      </c>
    </row>
    <row r="32" spans="3:18" ht="20.100000000000001" customHeight="1" x14ac:dyDescent="0.3">
      <c r="C32" s="21" t="s">
        <v>83</v>
      </c>
      <c r="D32" s="21">
        <v>25120099</v>
      </c>
      <c r="E32" s="21">
        <v>52.5</v>
      </c>
      <c r="F32" s="37">
        <f t="shared" si="0"/>
        <v>24</v>
      </c>
      <c r="G32" s="20">
        <f t="shared" si="2"/>
        <v>24.742268041237114</v>
      </c>
      <c r="P32" s="3">
        <v>32.5</v>
      </c>
      <c r="Q32" s="2">
        <f t="shared" si="1"/>
        <v>6</v>
      </c>
      <c r="R32" s="1">
        <f t="shared" si="3"/>
        <v>84</v>
      </c>
    </row>
    <row r="33" spans="3:18" ht="20.100000000000001" customHeight="1" x14ac:dyDescent="0.3">
      <c r="C33" s="21" t="s">
        <v>49</v>
      </c>
      <c r="D33" s="21">
        <v>25120014</v>
      </c>
      <c r="E33" s="21">
        <v>50</v>
      </c>
      <c r="F33" s="37">
        <f t="shared" si="0"/>
        <v>29</v>
      </c>
      <c r="G33" s="20">
        <f t="shared" si="2"/>
        <v>29.896907216494846</v>
      </c>
      <c r="P33" s="4">
        <v>30</v>
      </c>
      <c r="Q33" s="2">
        <f t="shared" si="1"/>
        <v>2</v>
      </c>
      <c r="R33" s="1">
        <f t="shared" si="3"/>
        <v>86</v>
      </c>
    </row>
    <row r="34" spans="3:18" ht="20.100000000000001" customHeight="1" x14ac:dyDescent="0.3">
      <c r="C34" s="21" t="s">
        <v>145</v>
      </c>
      <c r="D34" s="21">
        <v>25120032</v>
      </c>
      <c r="E34" s="21">
        <v>50</v>
      </c>
      <c r="F34" s="37">
        <f t="shared" si="0"/>
        <v>29</v>
      </c>
      <c r="G34" s="20">
        <f t="shared" si="2"/>
        <v>29.896907216494846</v>
      </c>
      <c r="P34" s="4">
        <v>27.5</v>
      </c>
      <c r="Q34" s="2">
        <f t="shared" si="1"/>
        <v>3</v>
      </c>
      <c r="R34" s="1">
        <f t="shared" si="3"/>
        <v>89</v>
      </c>
    </row>
    <row r="35" spans="3:18" ht="20.100000000000001" customHeight="1" x14ac:dyDescent="0.3">
      <c r="C35" s="21" t="s">
        <v>61</v>
      </c>
      <c r="D35" s="21">
        <v>25120035</v>
      </c>
      <c r="E35" s="21">
        <v>50</v>
      </c>
      <c r="F35" s="37">
        <f t="shared" si="0"/>
        <v>29</v>
      </c>
      <c r="G35" s="20">
        <f t="shared" si="2"/>
        <v>29.896907216494846</v>
      </c>
      <c r="P35" s="3">
        <v>25</v>
      </c>
      <c r="Q35" s="2">
        <f t="shared" si="1"/>
        <v>0</v>
      </c>
      <c r="R35" s="1">
        <f t="shared" si="3"/>
        <v>89</v>
      </c>
    </row>
    <row r="36" spans="3:18" ht="20.100000000000001" customHeight="1" x14ac:dyDescent="0.3">
      <c r="C36" s="21" t="s">
        <v>113</v>
      </c>
      <c r="D36" s="21">
        <v>25120046</v>
      </c>
      <c r="E36" s="21">
        <v>50</v>
      </c>
      <c r="F36" s="37">
        <f t="shared" si="0"/>
        <v>29</v>
      </c>
      <c r="G36" s="20">
        <f t="shared" si="2"/>
        <v>29.896907216494846</v>
      </c>
      <c r="P36" s="4">
        <v>22.5</v>
      </c>
      <c r="Q36" s="2">
        <f t="shared" si="1"/>
        <v>4</v>
      </c>
      <c r="R36" s="1">
        <f t="shared" si="3"/>
        <v>93</v>
      </c>
    </row>
    <row r="37" spans="3:18" ht="20.100000000000001" customHeight="1" x14ac:dyDescent="0.3">
      <c r="C37" s="21" t="s">
        <v>89</v>
      </c>
      <c r="D37" s="21">
        <v>25120050</v>
      </c>
      <c r="E37" s="21">
        <v>50</v>
      </c>
      <c r="F37" s="37">
        <f t="shared" ref="F37:F68" si="4">RANK(E37,$E$5:$E$125,0)</f>
        <v>29</v>
      </c>
      <c r="G37" s="20">
        <f t="shared" si="2"/>
        <v>29.896907216494846</v>
      </c>
      <c r="P37" s="4">
        <v>20</v>
      </c>
      <c r="Q37" s="2">
        <f t="shared" si="1"/>
        <v>1</v>
      </c>
      <c r="R37" s="1">
        <f t="shared" si="3"/>
        <v>94</v>
      </c>
    </row>
    <row r="38" spans="3:18" ht="20.100000000000001" customHeight="1" x14ac:dyDescent="0.3">
      <c r="C38" s="21" t="s">
        <v>111</v>
      </c>
      <c r="D38" s="21">
        <v>25120053</v>
      </c>
      <c r="E38" s="21">
        <v>50</v>
      </c>
      <c r="F38" s="37">
        <f t="shared" si="4"/>
        <v>29</v>
      </c>
      <c r="G38" s="20">
        <f t="shared" si="2"/>
        <v>29.896907216494846</v>
      </c>
      <c r="P38" s="3">
        <v>17.5</v>
      </c>
      <c r="Q38" s="2">
        <f t="shared" si="1"/>
        <v>1</v>
      </c>
      <c r="R38" s="1">
        <f t="shared" si="3"/>
        <v>95</v>
      </c>
    </row>
    <row r="39" spans="3:18" ht="20.100000000000001" customHeight="1" x14ac:dyDescent="0.3">
      <c r="C39" s="21" t="s">
        <v>99</v>
      </c>
      <c r="D39" s="21">
        <v>25120070</v>
      </c>
      <c r="E39" s="21">
        <v>50</v>
      </c>
      <c r="F39" s="37">
        <f t="shared" si="4"/>
        <v>29</v>
      </c>
      <c r="G39" s="20">
        <f t="shared" si="2"/>
        <v>29.896907216494846</v>
      </c>
      <c r="P39" s="4">
        <v>15</v>
      </c>
      <c r="Q39" s="2">
        <f t="shared" si="1"/>
        <v>1</v>
      </c>
      <c r="R39" s="1">
        <f t="shared" si="3"/>
        <v>96</v>
      </c>
    </row>
    <row r="40" spans="3:18" ht="20.100000000000001" customHeight="1" x14ac:dyDescent="0.3">
      <c r="C40" s="21" t="s">
        <v>115</v>
      </c>
      <c r="D40" s="21">
        <v>25120073</v>
      </c>
      <c r="E40" s="21">
        <v>50</v>
      </c>
      <c r="F40" s="37">
        <f t="shared" si="4"/>
        <v>29</v>
      </c>
      <c r="G40" s="20">
        <f t="shared" si="2"/>
        <v>29.896907216494846</v>
      </c>
      <c r="P40" s="4">
        <v>12.5</v>
      </c>
      <c r="Q40" s="2">
        <f t="shared" si="1"/>
        <v>0</v>
      </c>
      <c r="R40" s="1">
        <f t="shared" si="3"/>
        <v>96</v>
      </c>
    </row>
    <row r="41" spans="3:18" ht="20.100000000000001" customHeight="1" x14ac:dyDescent="0.3">
      <c r="C41" s="21" t="s">
        <v>117</v>
      </c>
      <c r="D41" s="21">
        <v>25120097</v>
      </c>
      <c r="E41" s="21">
        <v>50</v>
      </c>
      <c r="F41" s="37">
        <f t="shared" si="4"/>
        <v>29</v>
      </c>
      <c r="G41" s="20">
        <f t="shared" si="2"/>
        <v>29.896907216494846</v>
      </c>
      <c r="P41" s="3">
        <v>10</v>
      </c>
      <c r="Q41" s="2">
        <f t="shared" si="1"/>
        <v>0</v>
      </c>
      <c r="R41" s="1">
        <f t="shared" si="3"/>
        <v>96</v>
      </c>
    </row>
    <row r="42" spans="3:18" ht="20.100000000000001" customHeight="1" x14ac:dyDescent="0.3">
      <c r="C42" s="21" t="s">
        <v>122</v>
      </c>
      <c r="D42" s="21">
        <v>25120101</v>
      </c>
      <c r="E42" s="21">
        <v>50</v>
      </c>
      <c r="F42" s="37">
        <f t="shared" si="4"/>
        <v>29</v>
      </c>
      <c r="G42" s="20">
        <f t="shared" si="2"/>
        <v>29.896907216494846</v>
      </c>
      <c r="P42" s="4">
        <v>7.5</v>
      </c>
      <c r="Q42" s="2">
        <f t="shared" si="1"/>
        <v>0</v>
      </c>
      <c r="R42" s="1">
        <f t="shared" si="3"/>
        <v>96</v>
      </c>
    </row>
    <row r="43" spans="3:18" ht="20.100000000000001" customHeight="1" x14ac:dyDescent="0.3">
      <c r="C43" s="21" t="s">
        <v>106</v>
      </c>
      <c r="D43" s="21">
        <v>25120007</v>
      </c>
      <c r="E43" s="21">
        <v>47.5</v>
      </c>
      <c r="F43" s="37">
        <f t="shared" si="4"/>
        <v>39</v>
      </c>
      <c r="G43" s="20">
        <f t="shared" si="2"/>
        <v>40.206185567010309</v>
      </c>
      <c r="P43" s="4">
        <v>5</v>
      </c>
      <c r="Q43" s="2">
        <f t="shared" si="1"/>
        <v>0</v>
      </c>
      <c r="R43" s="1">
        <f t="shared" si="3"/>
        <v>96</v>
      </c>
    </row>
    <row r="44" spans="3:18" ht="20.100000000000001" customHeight="1" x14ac:dyDescent="0.3">
      <c r="C44" s="21" t="s">
        <v>56</v>
      </c>
      <c r="D44" s="21">
        <v>25120010</v>
      </c>
      <c r="E44" s="21">
        <v>47.5</v>
      </c>
      <c r="F44" s="37">
        <f t="shared" si="4"/>
        <v>39</v>
      </c>
      <c r="G44" s="20">
        <f t="shared" si="2"/>
        <v>40.206185567010309</v>
      </c>
      <c r="P44" s="3">
        <v>2.5</v>
      </c>
      <c r="Q44" s="2">
        <f t="shared" si="1"/>
        <v>0</v>
      </c>
      <c r="R44" s="1">
        <f t="shared" si="3"/>
        <v>96</v>
      </c>
    </row>
    <row r="45" spans="3:18" ht="20.100000000000001" customHeight="1" x14ac:dyDescent="0.3">
      <c r="C45" s="21" t="s">
        <v>91</v>
      </c>
      <c r="D45" s="21">
        <v>25120027</v>
      </c>
      <c r="E45" s="21">
        <v>47.5</v>
      </c>
      <c r="F45" s="37">
        <f t="shared" si="4"/>
        <v>39</v>
      </c>
      <c r="G45" s="20">
        <f t="shared" si="2"/>
        <v>40.206185567010309</v>
      </c>
      <c r="P45" s="4">
        <v>0</v>
      </c>
      <c r="Q45" s="2">
        <f t="shared" si="1"/>
        <v>25</v>
      </c>
      <c r="R45" s="1">
        <f t="shared" si="3"/>
        <v>121</v>
      </c>
    </row>
    <row r="46" spans="3:18" ht="20.100000000000001" customHeight="1" x14ac:dyDescent="0.3">
      <c r="C46" s="21" t="s">
        <v>94</v>
      </c>
      <c r="D46" s="21">
        <v>25120030</v>
      </c>
      <c r="E46" s="21">
        <v>47.5</v>
      </c>
      <c r="F46" s="37">
        <f t="shared" si="4"/>
        <v>39</v>
      </c>
      <c r="G46" s="20">
        <f t="shared" si="2"/>
        <v>40.206185567010309</v>
      </c>
    </row>
    <row r="47" spans="3:18" ht="20.100000000000001" customHeight="1" x14ac:dyDescent="0.3">
      <c r="C47" s="21" t="s">
        <v>65</v>
      </c>
      <c r="D47" s="21">
        <v>25120033</v>
      </c>
      <c r="E47" s="21">
        <v>47.5</v>
      </c>
      <c r="F47" s="37">
        <f t="shared" si="4"/>
        <v>39</v>
      </c>
      <c r="G47" s="20">
        <f t="shared" si="2"/>
        <v>40.206185567010309</v>
      </c>
      <c r="P47" s="13" t="s">
        <v>29</v>
      </c>
      <c r="Q47" s="24">
        <f>전체통계표!T49</f>
        <v>121</v>
      </c>
      <c r="R47" s="25" t="s">
        <v>30</v>
      </c>
    </row>
    <row r="48" spans="3:18" ht="20.100000000000001" customHeight="1" x14ac:dyDescent="0.3">
      <c r="C48" s="21" t="s">
        <v>80</v>
      </c>
      <c r="D48" s="21">
        <v>25120036</v>
      </c>
      <c r="E48" s="21">
        <v>47.5</v>
      </c>
      <c r="F48" s="37">
        <f t="shared" si="4"/>
        <v>39</v>
      </c>
      <c r="G48" s="20">
        <f t="shared" si="2"/>
        <v>40.206185567010309</v>
      </c>
      <c r="P48" s="13" t="s">
        <v>31</v>
      </c>
      <c r="Q48" s="27">
        <f>AVERAGE(E5:E100)</f>
        <v>45.15625</v>
      </c>
      <c r="R48" s="25" t="s">
        <v>32</v>
      </c>
    </row>
    <row r="49" spans="3:18" ht="20.100000000000001" customHeight="1" x14ac:dyDescent="0.3">
      <c r="C49" s="21" t="s">
        <v>128</v>
      </c>
      <c r="D49" s="21">
        <v>25120041</v>
      </c>
      <c r="E49" s="21">
        <v>47.5</v>
      </c>
      <c r="F49" s="37">
        <f t="shared" si="4"/>
        <v>39</v>
      </c>
      <c r="G49" s="20">
        <f t="shared" si="2"/>
        <v>40.206185567010309</v>
      </c>
      <c r="P49" s="13" t="s">
        <v>33</v>
      </c>
      <c r="Q49" s="23">
        <f>MAX(E1:E104)</f>
        <v>70</v>
      </c>
      <c r="R49" s="25" t="s">
        <v>32</v>
      </c>
    </row>
    <row r="50" spans="3:18" ht="20.100000000000001" customHeight="1" x14ac:dyDescent="0.3">
      <c r="C50" s="21" t="s">
        <v>82</v>
      </c>
      <c r="D50" s="21">
        <v>25120055</v>
      </c>
      <c r="E50" s="21">
        <v>47.5</v>
      </c>
      <c r="F50" s="37">
        <f t="shared" si="4"/>
        <v>39</v>
      </c>
      <c r="G50" s="20">
        <f t="shared" si="2"/>
        <v>40.206185567010309</v>
      </c>
    </row>
    <row r="51" spans="3:18" ht="20.100000000000001" customHeight="1" x14ac:dyDescent="0.3">
      <c r="C51" s="21" t="s">
        <v>133</v>
      </c>
      <c r="D51" s="21">
        <v>25120067</v>
      </c>
      <c r="E51" s="21">
        <v>47.5</v>
      </c>
      <c r="F51" s="37">
        <f t="shared" si="4"/>
        <v>39</v>
      </c>
      <c r="G51" s="20">
        <f t="shared" si="2"/>
        <v>40.206185567010309</v>
      </c>
    </row>
    <row r="52" spans="3:18" ht="20.100000000000001" customHeight="1" x14ac:dyDescent="0.3">
      <c r="C52" s="21" t="s">
        <v>134</v>
      </c>
      <c r="D52" s="21">
        <v>25120076</v>
      </c>
      <c r="E52" s="21">
        <v>47.5</v>
      </c>
      <c r="F52" s="37">
        <f t="shared" si="4"/>
        <v>39</v>
      </c>
      <c r="G52" s="20">
        <f t="shared" si="2"/>
        <v>40.206185567010309</v>
      </c>
    </row>
    <row r="53" spans="3:18" ht="20.100000000000001" customHeight="1" x14ac:dyDescent="0.3">
      <c r="C53" s="21" t="s">
        <v>157</v>
      </c>
      <c r="D53" s="21">
        <v>25120088</v>
      </c>
      <c r="E53" s="21">
        <v>47.5</v>
      </c>
      <c r="F53" s="37">
        <f t="shared" si="4"/>
        <v>39</v>
      </c>
      <c r="G53" s="20">
        <f t="shared" si="2"/>
        <v>40.206185567010309</v>
      </c>
    </row>
    <row r="54" spans="3:18" ht="20.100000000000001" customHeight="1" x14ac:dyDescent="0.3">
      <c r="C54" s="21" t="s">
        <v>131</v>
      </c>
      <c r="D54" s="21">
        <v>25120113</v>
      </c>
      <c r="E54" s="21">
        <v>47.5</v>
      </c>
      <c r="F54" s="37">
        <v>144</v>
      </c>
      <c r="G54" s="20">
        <f t="shared" si="2"/>
        <v>148.45360824742269</v>
      </c>
    </row>
    <row r="55" spans="3:18" ht="20.100000000000001" customHeight="1" x14ac:dyDescent="0.3">
      <c r="C55" s="21" t="s">
        <v>112</v>
      </c>
      <c r="D55" s="21">
        <v>25120154</v>
      </c>
      <c r="E55" s="44">
        <v>47.5</v>
      </c>
      <c r="F55" s="37">
        <v>144</v>
      </c>
      <c r="G55" s="20">
        <f t="shared" si="2"/>
        <v>148.45360824742269</v>
      </c>
    </row>
    <row r="56" spans="3:18" ht="20.100000000000001" customHeight="1" x14ac:dyDescent="0.3">
      <c r="C56" s="21" t="s">
        <v>147</v>
      </c>
      <c r="D56" s="21">
        <v>25120037</v>
      </c>
      <c r="E56" s="21">
        <v>45</v>
      </c>
      <c r="F56" s="37">
        <f t="shared" ref="F56:F61" si="5">RANK(E56,$E$5:$E$125,0)</f>
        <v>52</v>
      </c>
      <c r="G56" s="20">
        <f t="shared" si="2"/>
        <v>53.608247422680414</v>
      </c>
    </row>
    <row r="57" spans="3:18" ht="20.100000000000001" customHeight="1" x14ac:dyDescent="0.3">
      <c r="C57" s="21" t="s">
        <v>150</v>
      </c>
      <c r="D57" s="21">
        <v>25120057</v>
      </c>
      <c r="E57" s="21">
        <v>45</v>
      </c>
      <c r="F57" s="37">
        <f t="shared" si="5"/>
        <v>52</v>
      </c>
      <c r="G57" s="20">
        <f t="shared" si="2"/>
        <v>53.608247422680414</v>
      </c>
    </row>
    <row r="58" spans="3:18" ht="20.100000000000001" customHeight="1" x14ac:dyDescent="0.3">
      <c r="C58" s="21" t="s">
        <v>129</v>
      </c>
      <c r="D58" s="21">
        <v>25120064</v>
      </c>
      <c r="E58" s="21">
        <v>45</v>
      </c>
      <c r="F58" s="37">
        <f t="shared" si="5"/>
        <v>52</v>
      </c>
      <c r="G58" s="20">
        <f t="shared" si="2"/>
        <v>53.608247422680414</v>
      </c>
    </row>
    <row r="59" spans="3:18" ht="20.100000000000001" customHeight="1" x14ac:dyDescent="0.3">
      <c r="C59" s="21" t="s">
        <v>96</v>
      </c>
      <c r="D59" s="21">
        <v>25120071</v>
      </c>
      <c r="E59" s="21">
        <v>45</v>
      </c>
      <c r="F59" s="37">
        <f t="shared" si="5"/>
        <v>52</v>
      </c>
      <c r="G59" s="20">
        <f t="shared" si="2"/>
        <v>53.608247422680414</v>
      </c>
    </row>
    <row r="60" spans="3:18" ht="20.100000000000001" customHeight="1" x14ac:dyDescent="0.3">
      <c r="C60" s="21" t="s">
        <v>93</v>
      </c>
      <c r="D60" s="21">
        <v>25120072</v>
      </c>
      <c r="E60" s="21">
        <v>45</v>
      </c>
      <c r="F60" s="37">
        <f t="shared" si="5"/>
        <v>52</v>
      </c>
      <c r="G60" s="20">
        <f t="shared" si="2"/>
        <v>53.608247422680414</v>
      </c>
    </row>
    <row r="61" spans="3:18" ht="20.100000000000001" customHeight="1" x14ac:dyDescent="0.3">
      <c r="C61" s="21" t="s">
        <v>164</v>
      </c>
      <c r="D61" s="21">
        <v>25120110</v>
      </c>
      <c r="E61" s="21">
        <v>45</v>
      </c>
      <c r="F61" s="37">
        <f t="shared" si="5"/>
        <v>52</v>
      </c>
      <c r="G61" s="20">
        <f t="shared" si="2"/>
        <v>53.608247422680414</v>
      </c>
    </row>
    <row r="62" spans="3:18" ht="20.100000000000001" customHeight="1" x14ac:dyDescent="0.3">
      <c r="C62" s="21" t="s">
        <v>120</v>
      </c>
      <c r="D62" s="21">
        <v>25120112</v>
      </c>
      <c r="E62" s="21">
        <v>45</v>
      </c>
      <c r="F62" s="37">
        <v>144</v>
      </c>
      <c r="G62" s="20">
        <f t="shared" si="2"/>
        <v>148.45360824742269</v>
      </c>
    </row>
    <row r="63" spans="3:18" ht="20.100000000000001" customHeight="1" x14ac:dyDescent="0.3">
      <c r="C63" s="21" t="s">
        <v>54</v>
      </c>
      <c r="D63" s="21">
        <v>25120006</v>
      </c>
      <c r="E63" s="21">
        <v>42.5</v>
      </c>
      <c r="F63" s="37">
        <f t="shared" ref="F63:F78" si="6">RANK(E63,$E$5:$E$125,0)</f>
        <v>59</v>
      </c>
      <c r="G63" s="20">
        <f t="shared" si="2"/>
        <v>60.824742268041234</v>
      </c>
    </row>
    <row r="64" spans="3:18" ht="20.100000000000001" customHeight="1" x14ac:dyDescent="0.3">
      <c r="C64" s="21" t="s">
        <v>47</v>
      </c>
      <c r="D64" s="21">
        <v>25120009</v>
      </c>
      <c r="E64" s="21">
        <v>42.5</v>
      </c>
      <c r="F64" s="37">
        <f t="shared" si="6"/>
        <v>59</v>
      </c>
      <c r="G64" s="20">
        <f t="shared" si="2"/>
        <v>60.824742268041234</v>
      </c>
    </row>
    <row r="65" spans="3:7" ht="20.100000000000001" customHeight="1" x14ac:dyDescent="0.3">
      <c r="C65" s="21" t="s">
        <v>132</v>
      </c>
      <c r="D65" s="21">
        <v>25120078</v>
      </c>
      <c r="E65" s="21">
        <v>42.5</v>
      </c>
      <c r="F65" s="37">
        <f t="shared" si="6"/>
        <v>59</v>
      </c>
      <c r="G65" s="20">
        <f t="shared" si="2"/>
        <v>60.824742268041234</v>
      </c>
    </row>
    <row r="66" spans="3:7" ht="20.100000000000001" customHeight="1" x14ac:dyDescent="0.3">
      <c r="C66" s="21" t="s">
        <v>70</v>
      </c>
      <c r="D66" s="21">
        <v>25120108</v>
      </c>
      <c r="E66" s="21">
        <v>42.5</v>
      </c>
      <c r="F66" s="37">
        <f t="shared" si="6"/>
        <v>59</v>
      </c>
      <c r="G66" s="20">
        <f t="shared" si="2"/>
        <v>60.824742268041234</v>
      </c>
    </row>
    <row r="67" spans="3:7" ht="20.100000000000001" customHeight="1" x14ac:dyDescent="0.3">
      <c r="C67" s="21" t="s">
        <v>140</v>
      </c>
      <c r="D67" s="21">
        <v>25120011</v>
      </c>
      <c r="E67" s="21">
        <v>40</v>
      </c>
      <c r="F67" s="37">
        <f t="shared" si="6"/>
        <v>63</v>
      </c>
      <c r="G67" s="20">
        <f t="shared" si="2"/>
        <v>64.948453608247419</v>
      </c>
    </row>
    <row r="68" spans="3:7" ht="20.100000000000001" customHeight="1" x14ac:dyDescent="0.3">
      <c r="C68" s="21" t="s">
        <v>68</v>
      </c>
      <c r="D68" s="21">
        <v>25120043</v>
      </c>
      <c r="E68" s="21">
        <v>40</v>
      </c>
      <c r="F68" s="37">
        <f t="shared" si="6"/>
        <v>63</v>
      </c>
      <c r="G68" s="20">
        <f t="shared" si="2"/>
        <v>64.948453608247419</v>
      </c>
    </row>
    <row r="69" spans="3:7" ht="20.100000000000001" customHeight="1" x14ac:dyDescent="0.3">
      <c r="C69" s="21" t="s">
        <v>74</v>
      </c>
      <c r="D69" s="21">
        <v>25120044</v>
      </c>
      <c r="E69" s="21">
        <v>40</v>
      </c>
      <c r="F69" s="37">
        <f t="shared" si="6"/>
        <v>63</v>
      </c>
      <c r="G69" s="20">
        <f t="shared" si="2"/>
        <v>64.948453608247419</v>
      </c>
    </row>
    <row r="70" spans="3:7" ht="20.100000000000001" customHeight="1" x14ac:dyDescent="0.3">
      <c r="C70" s="21" t="s">
        <v>148</v>
      </c>
      <c r="D70" s="21">
        <v>25120049</v>
      </c>
      <c r="E70" s="21">
        <v>40</v>
      </c>
      <c r="F70" s="37">
        <f t="shared" si="6"/>
        <v>63</v>
      </c>
      <c r="G70" s="20">
        <f t="shared" ref="G70:G100" si="7">F70/97*100</f>
        <v>64.948453608247419</v>
      </c>
    </row>
    <row r="71" spans="3:7" ht="20.100000000000001" customHeight="1" x14ac:dyDescent="0.3">
      <c r="C71" s="21" t="s">
        <v>151</v>
      </c>
      <c r="D71" s="21">
        <v>25120058</v>
      </c>
      <c r="E71" s="21">
        <v>40</v>
      </c>
      <c r="F71" s="37">
        <f t="shared" si="6"/>
        <v>63</v>
      </c>
      <c r="G71" s="20">
        <f t="shared" si="7"/>
        <v>64.948453608247419</v>
      </c>
    </row>
    <row r="72" spans="3:7" ht="20.100000000000001" customHeight="1" x14ac:dyDescent="0.3">
      <c r="C72" s="21" t="s">
        <v>76</v>
      </c>
      <c r="D72" s="21">
        <v>25120074</v>
      </c>
      <c r="E72" s="21">
        <v>40</v>
      </c>
      <c r="F72" s="37">
        <f t="shared" si="6"/>
        <v>63</v>
      </c>
      <c r="G72" s="20">
        <f t="shared" si="7"/>
        <v>64.948453608247419</v>
      </c>
    </row>
    <row r="73" spans="3:7" ht="20.100000000000001" customHeight="1" x14ac:dyDescent="0.3">
      <c r="C73" s="21" t="s">
        <v>152</v>
      </c>
      <c r="D73" s="21">
        <v>25120079</v>
      </c>
      <c r="E73" s="21">
        <v>40</v>
      </c>
      <c r="F73" s="37">
        <f t="shared" si="6"/>
        <v>63</v>
      </c>
      <c r="G73" s="20">
        <f t="shared" si="7"/>
        <v>64.948453608247419</v>
      </c>
    </row>
    <row r="74" spans="3:7" ht="20.100000000000001" customHeight="1" x14ac:dyDescent="0.3">
      <c r="C74" s="21" t="s">
        <v>141</v>
      </c>
      <c r="D74" s="21">
        <v>25120019</v>
      </c>
      <c r="E74" s="21">
        <v>37.5</v>
      </c>
      <c r="F74" s="37">
        <f t="shared" si="6"/>
        <v>70</v>
      </c>
      <c r="G74" s="20">
        <f t="shared" si="7"/>
        <v>72.164948453608247</v>
      </c>
    </row>
    <row r="75" spans="3:7" ht="20.100000000000001" customHeight="1" x14ac:dyDescent="0.3">
      <c r="C75" s="21" t="s">
        <v>75</v>
      </c>
      <c r="D75" s="21">
        <v>25120038</v>
      </c>
      <c r="E75" s="21">
        <v>37.5</v>
      </c>
      <c r="F75" s="37">
        <f t="shared" si="6"/>
        <v>70</v>
      </c>
      <c r="G75" s="20">
        <f t="shared" si="7"/>
        <v>72.164948453608247</v>
      </c>
    </row>
    <row r="76" spans="3:7" ht="20.100000000000001" customHeight="1" x14ac:dyDescent="0.3">
      <c r="C76" s="21" t="s">
        <v>114</v>
      </c>
      <c r="D76" s="21">
        <v>25120061</v>
      </c>
      <c r="E76" s="21">
        <v>37.5</v>
      </c>
      <c r="F76" s="37">
        <f t="shared" si="6"/>
        <v>70</v>
      </c>
      <c r="G76" s="20">
        <f t="shared" si="7"/>
        <v>72.164948453608247</v>
      </c>
    </row>
    <row r="77" spans="3:7" ht="20.100000000000001" customHeight="1" x14ac:dyDescent="0.3">
      <c r="C77" s="21" t="s">
        <v>109</v>
      </c>
      <c r="D77" s="21">
        <v>25120081</v>
      </c>
      <c r="E77" s="21">
        <v>37.5</v>
      </c>
      <c r="F77" s="37">
        <f t="shared" si="6"/>
        <v>70</v>
      </c>
      <c r="G77" s="20">
        <f t="shared" si="7"/>
        <v>72.164948453608247</v>
      </c>
    </row>
    <row r="78" spans="3:7" ht="20.100000000000001" customHeight="1" x14ac:dyDescent="0.3">
      <c r="C78" s="21" t="s">
        <v>118</v>
      </c>
      <c r="D78" s="21">
        <v>25120083</v>
      </c>
      <c r="E78" s="21">
        <v>37.5</v>
      </c>
      <c r="F78" s="37">
        <f t="shared" si="6"/>
        <v>70</v>
      </c>
      <c r="G78" s="20">
        <f t="shared" si="7"/>
        <v>72.164948453608247</v>
      </c>
    </row>
    <row r="79" spans="3:7" ht="20.100000000000001" customHeight="1" x14ac:dyDescent="0.3">
      <c r="C79" s="21" t="s">
        <v>121</v>
      </c>
      <c r="D79" s="21">
        <v>25120111</v>
      </c>
      <c r="E79" s="21">
        <v>37.5</v>
      </c>
      <c r="F79" s="37">
        <v>144</v>
      </c>
      <c r="G79" s="20">
        <f t="shared" si="7"/>
        <v>148.45360824742269</v>
      </c>
    </row>
    <row r="80" spans="3:7" ht="20.100000000000001" customHeight="1" x14ac:dyDescent="0.3">
      <c r="C80" s="21" t="s">
        <v>71</v>
      </c>
      <c r="D80" s="21">
        <v>25120059</v>
      </c>
      <c r="E80" s="21">
        <v>35</v>
      </c>
      <c r="F80" s="37">
        <f>RANK(E80,$E$5:$E$125,0)</f>
        <v>76</v>
      </c>
      <c r="G80" s="20">
        <f t="shared" si="7"/>
        <v>78.350515463917532</v>
      </c>
    </row>
    <row r="81" spans="3:7" ht="20.100000000000001" customHeight="1" x14ac:dyDescent="0.3">
      <c r="C81" s="21" t="s">
        <v>57</v>
      </c>
      <c r="D81" s="21">
        <v>25120109</v>
      </c>
      <c r="E81" s="21">
        <v>35</v>
      </c>
      <c r="F81" s="37">
        <f>RANK(E81,$E$5:$E$125,0)</f>
        <v>76</v>
      </c>
      <c r="G81" s="20">
        <f t="shared" si="7"/>
        <v>78.350515463917532</v>
      </c>
    </row>
    <row r="82" spans="3:7" ht="20.100000000000001" customHeight="1" x14ac:dyDescent="0.3">
      <c r="C82" s="21" t="s">
        <v>168</v>
      </c>
      <c r="D82" s="21">
        <v>25120150</v>
      </c>
      <c r="E82" s="44">
        <v>35</v>
      </c>
      <c r="F82" s="37">
        <v>144</v>
      </c>
      <c r="G82" s="20">
        <f t="shared" si="7"/>
        <v>148.45360824742269</v>
      </c>
    </row>
    <row r="83" spans="3:7" ht="20.100000000000001" customHeight="1" x14ac:dyDescent="0.3">
      <c r="C83" s="21" t="s">
        <v>44</v>
      </c>
      <c r="D83" s="21">
        <v>25120003</v>
      </c>
      <c r="E83" s="21">
        <v>32.5</v>
      </c>
      <c r="F83" s="37">
        <f>RANK(E83,$E$5:$E$125,0)</f>
        <v>79</v>
      </c>
      <c r="G83" s="20">
        <f t="shared" si="7"/>
        <v>81.44329896907216</v>
      </c>
    </row>
    <row r="84" spans="3:7" ht="20.100000000000001" customHeight="1" x14ac:dyDescent="0.3">
      <c r="C84" s="21" t="s">
        <v>51</v>
      </c>
      <c r="D84" s="21">
        <v>25120028</v>
      </c>
      <c r="E84" s="21">
        <v>32.5</v>
      </c>
      <c r="F84" s="37">
        <f>RANK(E84,$E$5:$E$125,0)</f>
        <v>79</v>
      </c>
      <c r="G84" s="20">
        <f t="shared" si="7"/>
        <v>81.44329896907216</v>
      </c>
    </row>
    <row r="85" spans="3:7" ht="20.100000000000001" customHeight="1" x14ac:dyDescent="0.3">
      <c r="C85" s="21" t="s">
        <v>88</v>
      </c>
      <c r="D85" s="21">
        <v>25120048</v>
      </c>
      <c r="E85" s="21">
        <v>32.5</v>
      </c>
      <c r="F85" s="37">
        <f>RANK(E85,$E$5:$E$125,0)</f>
        <v>79</v>
      </c>
      <c r="G85" s="20">
        <f t="shared" si="7"/>
        <v>81.44329896907216</v>
      </c>
    </row>
    <row r="86" spans="3:7" ht="20.100000000000001" customHeight="1" x14ac:dyDescent="0.3">
      <c r="C86" s="21" t="s">
        <v>161</v>
      </c>
      <c r="D86" s="21">
        <v>25120100</v>
      </c>
      <c r="E86" s="21">
        <v>32.5</v>
      </c>
      <c r="F86" s="37">
        <f>RANK(E86,$E$5:$E$125,0)</f>
        <v>79</v>
      </c>
      <c r="G86" s="20">
        <f t="shared" si="7"/>
        <v>81.44329896907216</v>
      </c>
    </row>
    <row r="87" spans="3:7" ht="20.100000000000001" customHeight="1" x14ac:dyDescent="0.3">
      <c r="C87" s="21" t="s">
        <v>119</v>
      </c>
      <c r="D87" s="21">
        <v>25120107</v>
      </c>
      <c r="E87" s="21">
        <v>32.5</v>
      </c>
      <c r="F87" s="37">
        <f>RANK(E87,$E$5:$E$125,0)</f>
        <v>79</v>
      </c>
      <c r="G87" s="20">
        <f t="shared" si="7"/>
        <v>81.44329896907216</v>
      </c>
    </row>
    <row r="88" spans="3:7" ht="20.100000000000001" customHeight="1" x14ac:dyDescent="0.3">
      <c r="C88" s="21" t="s">
        <v>98</v>
      </c>
      <c r="D88" s="21">
        <v>25120118</v>
      </c>
      <c r="E88" s="21">
        <v>32.5</v>
      </c>
      <c r="F88" s="37">
        <v>144</v>
      </c>
      <c r="G88" s="20">
        <f t="shared" si="7"/>
        <v>148.45360824742269</v>
      </c>
    </row>
    <row r="89" spans="3:7" ht="20.100000000000001" customHeight="1" x14ac:dyDescent="0.3">
      <c r="C89" s="21" t="s">
        <v>50</v>
      </c>
      <c r="D89" s="21">
        <v>25120013</v>
      </c>
      <c r="E89" s="21">
        <v>30</v>
      </c>
      <c r="F89" s="37">
        <f>RANK(E89,$E$5:$E$125,0)</f>
        <v>85</v>
      </c>
      <c r="G89" s="20">
        <f t="shared" si="7"/>
        <v>87.628865979381445</v>
      </c>
    </row>
    <row r="90" spans="3:7" ht="20.100000000000001" customHeight="1" x14ac:dyDescent="0.3">
      <c r="C90" s="21" t="s">
        <v>100</v>
      </c>
      <c r="D90" s="21">
        <v>25120068</v>
      </c>
      <c r="E90" s="21">
        <v>30</v>
      </c>
      <c r="F90" s="37">
        <f>RANK(E90,$E$5:$E$125,0)</f>
        <v>85</v>
      </c>
      <c r="G90" s="20">
        <f t="shared" si="7"/>
        <v>87.628865979381445</v>
      </c>
    </row>
    <row r="91" spans="3:7" ht="20.100000000000001" customHeight="1" x14ac:dyDescent="0.3">
      <c r="C91" s="21" t="s">
        <v>126</v>
      </c>
      <c r="D91" s="21">
        <v>25120086</v>
      </c>
      <c r="E91" s="21">
        <v>27.5</v>
      </c>
      <c r="F91" s="37">
        <f>RANK(E91,$E$5:$E$125,0)</f>
        <v>87</v>
      </c>
      <c r="G91" s="20">
        <f t="shared" si="7"/>
        <v>89.690721649484544</v>
      </c>
    </row>
    <row r="92" spans="3:7" ht="20.100000000000001" customHeight="1" x14ac:dyDescent="0.3">
      <c r="C92" s="21" t="s">
        <v>160</v>
      </c>
      <c r="D92" s="21">
        <v>25120095</v>
      </c>
      <c r="E92" s="21">
        <v>27.5</v>
      </c>
      <c r="F92" s="37">
        <f>RANK(E92,$E$5:$E$125,0)</f>
        <v>87</v>
      </c>
      <c r="G92" s="20">
        <f t="shared" si="7"/>
        <v>89.690721649484544</v>
      </c>
    </row>
    <row r="93" spans="3:7" ht="20.100000000000001" customHeight="1" x14ac:dyDescent="0.3">
      <c r="C93" s="21" t="s">
        <v>81</v>
      </c>
      <c r="D93" s="21">
        <v>25120117</v>
      </c>
      <c r="E93" s="21">
        <v>27.5</v>
      </c>
      <c r="F93" s="37">
        <v>144</v>
      </c>
      <c r="G93" s="20">
        <f t="shared" si="7"/>
        <v>148.45360824742269</v>
      </c>
    </row>
    <row r="94" spans="3:7" ht="20.100000000000001" customHeight="1" x14ac:dyDescent="0.3">
      <c r="C94" s="21" t="s">
        <v>52</v>
      </c>
      <c r="D94" s="21">
        <v>25120021</v>
      </c>
      <c r="E94" s="21">
        <v>22.5</v>
      </c>
      <c r="F94" s="37">
        <f t="shared" ref="F94:F100" si="8">RANK(E94,$E$5:$E$125,0)</f>
        <v>90</v>
      </c>
      <c r="G94" s="20">
        <f t="shared" si="7"/>
        <v>92.783505154639172</v>
      </c>
    </row>
    <row r="95" spans="3:7" ht="20.100000000000001" customHeight="1" x14ac:dyDescent="0.3">
      <c r="C95" s="21" t="s">
        <v>159</v>
      </c>
      <c r="D95" s="21">
        <v>25120092</v>
      </c>
      <c r="E95" s="21">
        <v>22.5</v>
      </c>
      <c r="F95" s="37">
        <f t="shared" si="8"/>
        <v>90</v>
      </c>
      <c r="G95" s="20">
        <f t="shared" si="7"/>
        <v>92.783505154639172</v>
      </c>
    </row>
    <row r="96" spans="3:7" ht="20.100000000000001" customHeight="1" x14ac:dyDescent="0.3">
      <c r="C96" s="21" t="s">
        <v>163</v>
      </c>
      <c r="D96" s="21">
        <v>25120104</v>
      </c>
      <c r="E96" s="21">
        <v>22.5</v>
      </c>
      <c r="F96" s="37">
        <f t="shared" si="8"/>
        <v>90</v>
      </c>
      <c r="G96" s="20">
        <f t="shared" si="7"/>
        <v>92.783505154639172</v>
      </c>
    </row>
    <row r="97" spans="3:7" ht="20.100000000000001" customHeight="1" x14ac:dyDescent="0.3">
      <c r="C97" s="21" t="s">
        <v>67</v>
      </c>
      <c r="D97" s="21">
        <v>25120106</v>
      </c>
      <c r="E97" s="21">
        <v>22.5</v>
      </c>
      <c r="F97" s="37">
        <f t="shared" si="8"/>
        <v>90</v>
      </c>
      <c r="G97" s="20">
        <f t="shared" si="7"/>
        <v>92.783505154639172</v>
      </c>
    </row>
    <row r="98" spans="3:7" ht="20.100000000000001" customHeight="1" x14ac:dyDescent="0.3">
      <c r="C98" s="21" t="s">
        <v>77</v>
      </c>
      <c r="D98" s="21">
        <v>25120051</v>
      </c>
      <c r="E98" s="21">
        <v>20</v>
      </c>
      <c r="F98" s="37">
        <f t="shared" si="8"/>
        <v>94</v>
      </c>
      <c r="G98" s="20">
        <f t="shared" si="7"/>
        <v>96.907216494845358</v>
      </c>
    </row>
    <row r="99" spans="3:7" ht="20.100000000000001" customHeight="1" x14ac:dyDescent="0.3">
      <c r="C99" s="21" t="s">
        <v>108</v>
      </c>
      <c r="D99" s="21">
        <v>25120062</v>
      </c>
      <c r="E99" s="21">
        <v>17.5</v>
      </c>
      <c r="F99" s="37">
        <f t="shared" si="8"/>
        <v>95</v>
      </c>
      <c r="G99" s="20">
        <f t="shared" si="7"/>
        <v>97.9381443298969</v>
      </c>
    </row>
    <row r="100" spans="3:7" ht="20.100000000000001" customHeight="1" x14ac:dyDescent="0.3">
      <c r="C100" s="21" t="s">
        <v>153</v>
      </c>
      <c r="D100" s="21">
        <v>25120080</v>
      </c>
      <c r="E100" s="21">
        <v>15</v>
      </c>
      <c r="F100" s="37">
        <f t="shared" si="8"/>
        <v>96</v>
      </c>
      <c r="G100" s="20">
        <f t="shared" si="7"/>
        <v>98.969072164948457</v>
      </c>
    </row>
    <row r="101" spans="3:7" ht="20.100000000000001" customHeight="1" x14ac:dyDescent="0.3">
      <c r="C101" s="21" t="s">
        <v>101</v>
      </c>
      <c r="D101" s="21">
        <v>25120005</v>
      </c>
      <c r="E101" s="21">
        <v>0</v>
      </c>
      <c r="F101" s="37">
        <v>121</v>
      </c>
      <c r="G101" s="20">
        <f>F101/121*100</f>
        <v>100</v>
      </c>
    </row>
    <row r="102" spans="3:7" ht="20.100000000000001" customHeight="1" x14ac:dyDescent="0.3">
      <c r="C102" s="21" t="s">
        <v>107</v>
      </c>
      <c r="D102" s="21">
        <v>25120008</v>
      </c>
      <c r="E102" s="21">
        <v>0</v>
      </c>
      <c r="F102" s="37">
        <v>121</v>
      </c>
      <c r="G102" s="20">
        <f>F102/121*100</f>
        <v>100</v>
      </c>
    </row>
    <row r="103" spans="3:7" ht="20.100000000000001" customHeight="1" x14ac:dyDescent="0.3">
      <c r="C103" s="21" t="s">
        <v>130</v>
      </c>
      <c r="D103" s="21">
        <v>25120012</v>
      </c>
      <c r="E103" s="21">
        <v>0</v>
      </c>
      <c r="F103" s="37">
        <v>121</v>
      </c>
      <c r="G103" s="20">
        <f>F103/121*100</f>
        <v>100</v>
      </c>
    </row>
    <row r="104" spans="3:7" ht="20.100000000000001" customHeight="1" x14ac:dyDescent="0.3">
      <c r="C104" s="21" t="s">
        <v>62</v>
      </c>
      <c r="D104" s="21">
        <v>25120016</v>
      </c>
      <c r="E104" s="21">
        <v>0</v>
      </c>
      <c r="F104" s="37">
        <v>121</v>
      </c>
      <c r="G104" s="20">
        <f>F104/121*100</f>
        <v>100</v>
      </c>
    </row>
    <row r="105" spans="3:7" ht="20.100000000000001" customHeight="1" x14ac:dyDescent="0.3">
      <c r="C105" s="21" t="s">
        <v>142</v>
      </c>
      <c r="D105" s="21">
        <v>25120020</v>
      </c>
      <c r="E105" s="21">
        <v>0</v>
      </c>
      <c r="F105" s="37">
        <v>121</v>
      </c>
      <c r="G105" s="20">
        <f t="shared" ref="G105:G125" si="9">F105/121*100</f>
        <v>100</v>
      </c>
    </row>
    <row r="106" spans="3:7" ht="20.100000000000001" customHeight="1" x14ac:dyDescent="0.3">
      <c r="C106" s="21" t="s">
        <v>84</v>
      </c>
      <c r="D106" s="21">
        <v>25120023</v>
      </c>
      <c r="E106" s="21">
        <v>0</v>
      </c>
      <c r="F106" s="37">
        <v>121</v>
      </c>
      <c r="G106" s="20">
        <f t="shared" si="9"/>
        <v>100</v>
      </c>
    </row>
    <row r="107" spans="3:7" ht="20.100000000000001" customHeight="1" x14ac:dyDescent="0.3">
      <c r="C107" s="21" t="s">
        <v>143</v>
      </c>
      <c r="D107" s="21">
        <v>25120029</v>
      </c>
      <c r="E107" s="21">
        <v>0</v>
      </c>
      <c r="F107" s="37">
        <v>121</v>
      </c>
      <c r="G107" s="20">
        <f t="shared" si="9"/>
        <v>100</v>
      </c>
    </row>
    <row r="108" spans="3:7" ht="20.100000000000001" customHeight="1" x14ac:dyDescent="0.3">
      <c r="C108" s="21" t="s">
        <v>144</v>
      </c>
      <c r="D108" s="21">
        <v>25120031</v>
      </c>
      <c r="E108" s="21">
        <v>0</v>
      </c>
      <c r="F108" s="37">
        <v>121</v>
      </c>
      <c r="G108" s="20">
        <f t="shared" si="9"/>
        <v>100</v>
      </c>
    </row>
    <row r="109" spans="3:7" ht="20.100000000000001" customHeight="1" x14ac:dyDescent="0.3">
      <c r="C109" s="21" t="s">
        <v>146</v>
      </c>
      <c r="D109" s="21">
        <v>25120034</v>
      </c>
      <c r="E109" s="21">
        <v>0</v>
      </c>
      <c r="F109" s="37">
        <v>121</v>
      </c>
      <c r="G109" s="20">
        <f t="shared" si="9"/>
        <v>100</v>
      </c>
    </row>
    <row r="110" spans="3:7" ht="20.100000000000001" customHeight="1" x14ac:dyDescent="0.3">
      <c r="C110" s="21" t="s">
        <v>59</v>
      </c>
      <c r="D110" s="21">
        <v>25120052</v>
      </c>
      <c r="E110" s="21">
        <v>0</v>
      </c>
      <c r="F110" s="37">
        <v>121</v>
      </c>
      <c r="G110" s="20">
        <f t="shared" si="9"/>
        <v>100</v>
      </c>
    </row>
    <row r="111" spans="3:7" ht="20.100000000000001" customHeight="1" x14ac:dyDescent="0.3">
      <c r="C111" s="21" t="s">
        <v>149</v>
      </c>
      <c r="D111" s="21">
        <v>25120056</v>
      </c>
      <c r="E111" s="21">
        <v>0</v>
      </c>
      <c r="F111" s="37">
        <v>121</v>
      </c>
      <c r="G111" s="20">
        <f t="shared" si="9"/>
        <v>100</v>
      </c>
    </row>
    <row r="112" spans="3:7" ht="20.100000000000001" customHeight="1" x14ac:dyDescent="0.3">
      <c r="C112" s="21" t="s">
        <v>105</v>
      </c>
      <c r="D112" s="21">
        <v>25120065</v>
      </c>
      <c r="E112" s="21">
        <v>0</v>
      </c>
      <c r="F112" s="37">
        <v>121</v>
      </c>
      <c r="G112" s="20">
        <f t="shared" si="9"/>
        <v>100</v>
      </c>
    </row>
    <row r="113" spans="3:7" ht="20.100000000000001" customHeight="1" x14ac:dyDescent="0.3">
      <c r="C113" s="21" t="s">
        <v>102</v>
      </c>
      <c r="D113" s="21">
        <v>25120069</v>
      </c>
      <c r="E113" s="21">
        <v>0</v>
      </c>
      <c r="F113" s="37">
        <v>121</v>
      </c>
      <c r="G113" s="20">
        <f t="shared" si="9"/>
        <v>100</v>
      </c>
    </row>
    <row r="114" spans="3:7" ht="20.100000000000001" customHeight="1" x14ac:dyDescent="0.3">
      <c r="C114" s="21" t="s">
        <v>116</v>
      </c>
      <c r="D114" s="21">
        <v>25120077</v>
      </c>
      <c r="E114" s="21">
        <v>0</v>
      </c>
      <c r="F114" s="37">
        <v>121</v>
      </c>
      <c r="G114" s="20">
        <f t="shared" si="9"/>
        <v>100</v>
      </c>
    </row>
    <row r="115" spans="3:7" ht="20.100000000000001" customHeight="1" x14ac:dyDescent="0.3">
      <c r="C115" s="21" t="s">
        <v>155</v>
      </c>
      <c r="D115" s="21">
        <v>25120084</v>
      </c>
      <c r="E115" s="21">
        <v>0</v>
      </c>
      <c r="F115" s="37">
        <v>121</v>
      </c>
      <c r="G115" s="20">
        <f t="shared" si="9"/>
        <v>100</v>
      </c>
    </row>
    <row r="116" spans="3:7" ht="20.100000000000001" customHeight="1" x14ac:dyDescent="0.3">
      <c r="C116" s="21" t="s">
        <v>72</v>
      </c>
      <c r="D116" s="21">
        <v>25120093</v>
      </c>
      <c r="E116" s="21">
        <v>0</v>
      </c>
      <c r="F116" s="37">
        <v>121</v>
      </c>
      <c r="G116" s="20">
        <f t="shared" si="9"/>
        <v>100</v>
      </c>
    </row>
    <row r="117" spans="3:7" ht="20.100000000000001" customHeight="1" x14ac:dyDescent="0.3">
      <c r="C117" s="21" t="s">
        <v>127</v>
      </c>
      <c r="D117" s="21">
        <v>25120094</v>
      </c>
      <c r="E117" s="21">
        <v>0</v>
      </c>
      <c r="F117" s="37">
        <v>121</v>
      </c>
      <c r="G117" s="20">
        <f t="shared" si="9"/>
        <v>100</v>
      </c>
    </row>
    <row r="118" spans="3:7" ht="20.100000000000001" customHeight="1" x14ac:dyDescent="0.3">
      <c r="C118" s="21" t="s">
        <v>125</v>
      </c>
      <c r="D118" s="21">
        <v>25120098</v>
      </c>
      <c r="E118" s="21">
        <v>0</v>
      </c>
      <c r="F118" s="37">
        <v>121</v>
      </c>
      <c r="G118" s="20">
        <f t="shared" si="9"/>
        <v>100</v>
      </c>
    </row>
    <row r="119" spans="3:7" ht="20.100000000000001" customHeight="1" x14ac:dyDescent="0.3">
      <c r="C119" s="21" t="s">
        <v>58</v>
      </c>
      <c r="D119" s="21">
        <v>25120102</v>
      </c>
      <c r="E119" s="21">
        <v>0</v>
      </c>
      <c r="F119" s="37">
        <v>121</v>
      </c>
      <c r="G119" s="20">
        <f t="shared" si="9"/>
        <v>100</v>
      </c>
    </row>
    <row r="120" spans="3:7" ht="20.100000000000001" customHeight="1" x14ac:dyDescent="0.3">
      <c r="C120" s="21" t="s">
        <v>162</v>
      </c>
      <c r="D120" s="21">
        <v>25120103</v>
      </c>
      <c r="E120" s="21">
        <v>0</v>
      </c>
      <c r="F120" s="37">
        <v>121</v>
      </c>
      <c r="G120" s="20">
        <f t="shared" si="9"/>
        <v>100</v>
      </c>
    </row>
    <row r="121" spans="3:7" ht="20.100000000000001" customHeight="1" x14ac:dyDescent="0.3">
      <c r="C121" s="21" t="s">
        <v>123</v>
      </c>
      <c r="D121" s="21">
        <v>25120105</v>
      </c>
      <c r="E121" s="21">
        <v>0</v>
      </c>
      <c r="F121" s="37">
        <v>121</v>
      </c>
      <c r="G121" s="20">
        <f t="shared" si="9"/>
        <v>100</v>
      </c>
    </row>
    <row r="122" spans="3:7" ht="20.100000000000001" customHeight="1" x14ac:dyDescent="0.3">
      <c r="C122" s="21" t="s">
        <v>165</v>
      </c>
      <c r="D122" s="21">
        <v>25120114</v>
      </c>
      <c r="E122" s="21">
        <v>0</v>
      </c>
      <c r="F122" s="37">
        <v>121</v>
      </c>
      <c r="G122" s="20">
        <f t="shared" si="9"/>
        <v>100</v>
      </c>
    </row>
    <row r="123" spans="3:7" ht="20.100000000000001" customHeight="1" x14ac:dyDescent="0.3">
      <c r="C123" s="21" t="s">
        <v>166</v>
      </c>
      <c r="D123" s="21">
        <v>25120115</v>
      </c>
      <c r="E123" s="21">
        <v>0</v>
      </c>
      <c r="F123" s="37">
        <v>121</v>
      </c>
      <c r="G123" s="20">
        <f t="shared" si="9"/>
        <v>100</v>
      </c>
    </row>
    <row r="124" spans="3:7" ht="20.100000000000001" customHeight="1" x14ac:dyDescent="0.3">
      <c r="C124" s="21" t="s">
        <v>167</v>
      </c>
      <c r="D124" s="21">
        <v>25120116</v>
      </c>
      <c r="E124" s="21">
        <v>0</v>
      </c>
      <c r="F124" s="37">
        <v>121</v>
      </c>
      <c r="G124" s="20">
        <f t="shared" si="9"/>
        <v>100</v>
      </c>
    </row>
    <row r="125" spans="3:7" ht="20.100000000000001" customHeight="1" x14ac:dyDescent="0.3">
      <c r="C125" s="21" t="s">
        <v>110</v>
      </c>
      <c r="D125" s="21">
        <v>25120120</v>
      </c>
      <c r="E125" s="44">
        <v>0</v>
      </c>
      <c r="F125" s="37">
        <v>121</v>
      </c>
      <c r="G125" s="20">
        <f t="shared" si="9"/>
        <v>100</v>
      </c>
    </row>
  </sheetData>
  <sortState xmlns:xlrd2="http://schemas.microsoft.com/office/spreadsheetml/2017/richdata2" ref="C5:G125">
    <sortCondition descending="1" ref="E5:E125"/>
  </sortState>
  <mergeCells count="1">
    <mergeCell ref="C1:T2"/>
  </mergeCells>
  <phoneticPr fontId="1" type="noConversion"/>
  <pageMargins left="1.62" right="0.9" top="0.75" bottom="0.75" header="0.3" footer="0.3"/>
  <pageSetup paperSize="9" scale="3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29ED-C050-4216-8816-646037AF65AB}">
  <sheetPr>
    <pageSetUpPr fitToPage="1"/>
  </sheetPr>
  <dimension ref="B2:J46"/>
  <sheetViews>
    <sheetView showGridLines="0" workbookViewId="0">
      <selection activeCell="N14" sqref="N14"/>
    </sheetView>
  </sheetViews>
  <sheetFormatPr defaultRowHeight="15" x14ac:dyDescent="0.3"/>
  <cols>
    <col min="1" max="3" width="9" style="9"/>
    <col min="4" max="4" width="9" style="9" bestFit="1" customWidth="1"/>
    <col min="5" max="9" width="9" style="9"/>
    <col min="10" max="10" width="11.75" style="9" bestFit="1" customWidth="1"/>
    <col min="11" max="16384" width="9" style="9"/>
  </cols>
  <sheetData>
    <row r="2" spans="2:10" ht="27.75" x14ac:dyDescent="0.3">
      <c r="B2" s="46" t="s">
        <v>136</v>
      </c>
      <c r="C2" s="46"/>
      <c r="D2" s="46"/>
      <c r="E2" s="46"/>
      <c r="F2" s="46"/>
      <c r="G2" s="46"/>
      <c r="H2" s="46"/>
      <c r="I2" s="46"/>
      <c r="J2" s="46"/>
    </row>
    <row r="3" spans="2:10" ht="7.5" customHeight="1" x14ac:dyDescent="0.3">
      <c r="B3" s="28"/>
      <c r="C3" s="28"/>
      <c r="D3" s="28"/>
      <c r="E3" s="28"/>
      <c r="F3" s="28"/>
      <c r="G3" s="28"/>
      <c r="H3" s="28"/>
      <c r="I3" s="28"/>
    </row>
    <row r="4" spans="2:10" x14ac:dyDescent="0.3">
      <c r="B4" s="13" t="s">
        <v>11</v>
      </c>
      <c r="C4" s="24" t="s">
        <v>12</v>
      </c>
      <c r="E4" s="13" t="s">
        <v>0</v>
      </c>
      <c r="F4" s="24">
        <f>[1]전체통계표!AB51</f>
        <v>121</v>
      </c>
      <c r="G4" s="13" t="s">
        <v>13</v>
      </c>
      <c r="H4" s="27">
        <f>[1]산업재산권법통계표!V48</f>
        <v>64.5</v>
      </c>
      <c r="I4" s="13" t="s">
        <v>14</v>
      </c>
      <c r="J4" s="24">
        <v>40</v>
      </c>
    </row>
    <row r="5" spans="2:10" ht="9" customHeight="1" x14ac:dyDescent="0.3">
      <c r="B5" s="29"/>
      <c r="C5" s="29"/>
      <c r="D5" s="29"/>
      <c r="E5" s="10"/>
      <c r="F5" s="29"/>
      <c r="G5" s="29"/>
      <c r="H5" s="29"/>
      <c r="I5" s="29"/>
    </row>
    <row r="6" spans="2:10" x14ac:dyDescent="0.3">
      <c r="B6" s="13" t="s">
        <v>8</v>
      </c>
      <c r="C6" s="13" t="s">
        <v>9</v>
      </c>
      <c r="D6" s="13" t="s">
        <v>19</v>
      </c>
      <c r="E6" s="13">
        <v>1</v>
      </c>
      <c r="F6" s="13">
        <v>2</v>
      </c>
      <c r="G6" s="13">
        <v>3</v>
      </c>
      <c r="H6" s="13">
        <v>4</v>
      </c>
      <c r="I6" s="13">
        <v>5</v>
      </c>
      <c r="J6" s="13" t="s">
        <v>10</v>
      </c>
    </row>
    <row r="7" spans="2:10" ht="16.5" x14ac:dyDescent="0.3">
      <c r="B7" s="19">
        <v>1</v>
      </c>
      <c r="C7" s="19">
        <v>2.5</v>
      </c>
      <c r="D7" s="30">
        <f>53/100*100</f>
        <v>53</v>
      </c>
      <c r="E7" s="41">
        <v>26</v>
      </c>
      <c r="F7" s="41">
        <v>53</v>
      </c>
      <c r="G7" s="41">
        <v>2</v>
      </c>
      <c r="H7" s="41">
        <v>11</v>
      </c>
      <c r="I7" s="41">
        <v>8</v>
      </c>
      <c r="J7" s="31" t="s">
        <v>39</v>
      </c>
    </row>
    <row r="8" spans="2:10" ht="16.5" x14ac:dyDescent="0.3">
      <c r="B8" s="19">
        <v>2</v>
      </c>
      <c r="C8" s="19">
        <v>2.5</v>
      </c>
      <c r="D8" s="30">
        <f>73/100*100</f>
        <v>73</v>
      </c>
      <c r="E8" s="41">
        <v>8</v>
      </c>
      <c r="F8" s="41">
        <v>9</v>
      </c>
      <c r="G8" s="41">
        <v>6</v>
      </c>
      <c r="H8" s="41">
        <v>73</v>
      </c>
      <c r="I8" s="41">
        <v>4</v>
      </c>
      <c r="J8" s="31" t="s">
        <v>40</v>
      </c>
    </row>
    <row r="9" spans="2:10" ht="16.5" x14ac:dyDescent="0.3">
      <c r="B9" s="19">
        <v>3</v>
      </c>
      <c r="C9" s="19">
        <v>2.5</v>
      </c>
      <c r="D9" s="30">
        <f>39/100*100</f>
        <v>39</v>
      </c>
      <c r="E9" s="41">
        <v>11</v>
      </c>
      <c r="F9" s="41">
        <v>26</v>
      </c>
      <c r="G9" s="41">
        <v>21</v>
      </c>
      <c r="H9" s="41">
        <v>3</v>
      </c>
      <c r="I9" s="41">
        <v>39</v>
      </c>
      <c r="J9" s="31" t="s">
        <v>39</v>
      </c>
    </row>
    <row r="10" spans="2:10" ht="16.5" x14ac:dyDescent="0.3">
      <c r="B10" s="19">
        <v>4</v>
      </c>
      <c r="C10" s="19">
        <v>2.5</v>
      </c>
      <c r="D10" s="30">
        <f>34/100*100</f>
        <v>34</v>
      </c>
      <c r="E10" s="41">
        <v>8</v>
      </c>
      <c r="F10" s="41">
        <v>34</v>
      </c>
      <c r="G10" s="41">
        <v>19</v>
      </c>
      <c r="H10" s="41">
        <v>27</v>
      </c>
      <c r="I10" s="41">
        <v>12</v>
      </c>
      <c r="J10" s="31" t="s">
        <v>39</v>
      </c>
    </row>
    <row r="11" spans="2:10" ht="16.5" x14ac:dyDescent="0.3">
      <c r="B11" s="19">
        <v>5</v>
      </c>
      <c r="C11" s="19">
        <v>2.5</v>
      </c>
      <c r="D11" s="30">
        <f>70/100*100</f>
        <v>70</v>
      </c>
      <c r="E11" s="41">
        <v>70</v>
      </c>
      <c r="F11" s="41">
        <v>3</v>
      </c>
      <c r="G11" s="41">
        <v>19</v>
      </c>
      <c r="H11" s="41">
        <v>4</v>
      </c>
      <c r="I11" s="41">
        <v>4</v>
      </c>
      <c r="J11" s="31" t="s">
        <v>40</v>
      </c>
    </row>
    <row r="12" spans="2:10" ht="16.5" x14ac:dyDescent="0.3">
      <c r="B12" s="19">
        <v>6</v>
      </c>
      <c r="C12" s="19">
        <v>2.5</v>
      </c>
      <c r="D12" s="30">
        <f>84/100*100</f>
        <v>84</v>
      </c>
      <c r="E12" s="41">
        <v>6</v>
      </c>
      <c r="F12" s="41">
        <v>84</v>
      </c>
      <c r="G12" s="41">
        <v>5</v>
      </c>
      <c r="H12" s="41">
        <v>0</v>
      </c>
      <c r="I12" s="41">
        <v>5</v>
      </c>
      <c r="J12" s="31" t="s">
        <v>40</v>
      </c>
    </row>
    <row r="13" spans="2:10" ht="16.5" x14ac:dyDescent="0.3">
      <c r="B13" s="19">
        <v>7</v>
      </c>
      <c r="C13" s="19">
        <v>2.5</v>
      </c>
      <c r="D13" s="30">
        <f>71/100*100</f>
        <v>71</v>
      </c>
      <c r="E13" s="41">
        <v>12</v>
      </c>
      <c r="F13" s="41">
        <v>6</v>
      </c>
      <c r="G13" s="41">
        <v>0</v>
      </c>
      <c r="H13" s="41">
        <v>11</v>
      </c>
      <c r="I13" s="41">
        <v>71</v>
      </c>
      <c r="J13" s="31" t="s">
        <v>40</v>
      </c>
    </row>
    <row r="14" spans="2:10" ht="16.5" x14ac:dyDescent="0.3">
      <c r="B14" s="19">
        <v>8</v>
      </c>
      <c r="C14" s="19">
        <v>2.5</v>
      </c>
      <c r="D14" s="30">
        <f>70/100*100</f>
        <v>70</v>
      </c>
      <c r="E14" s="41">
        <v>1</v>
      </c>
      <c r="F14" s="41">
        <v>3</v>
      </c>
      <c r="G14" s="41">
        <v>70</v>
      </c>
      <c r="H14" s="41">
        <v>19</v>
      </c>
      <c r="I14" s="41">
        <v>7</v>
      </c>
      <c r="J14" s="31" t="s">
        <v>40</v>
      </c>
    </row>
    <row r="15" spans="2:10" ht="16.5" x14ac:dyDescent="0.3">
      <c r="B15" s="19">
        <v>9</v>
      </c>
      <c r="C15" s="19">
        <v>2.5</v>
      </c>
      <c r="D15" s="30">
        <f>40/100*100</f>
        <v>40</v>
      </c>
      <c r="E15" s="41">
        <v>26</v>
      </c>
      <c r="F15" s="41">
        <v>14</v>
      </c>
      <c r="G15" s="41">
        <v>6</v>
      </c>
      <c r="H15" s="41">
        <v>14</v>
      </c>
      <c r="I15" s="41">
        <v>40</v>
      </c>
      <c r="J15" s="31" t="s">
        <v>40</v>
      </c>
    </row>
    <row r="16" spans="2:10" ht="16.5" x14ac:dyDescent="0.3">
      <c r="B16" s="19">
        <v>10</v>
      </c>
      <c r="C16" s="19">
        <v>2.5</v>
      </c>
      <c r="D16" s="30">
        <f>16/100*100</f>
        <v>16</v>
      </c>
      <c r="E16" s="41">
        <v>16</v>
      </c>
      <c r="F16" s="41">
        <v>48</v>
      </c>
      <c r="G16" s="41">
        <v>24</v>
      </c>
      <c r="H16" s="41">
        <v>8</v>
      </c>
      <c r="I16" s="41">
        <v>4</v>
      </c>
      <c r="J16" s="31" t="s">
        <v>40</v>
      </c>
    </row>
    <row r="17" spans="2:10" ht="16.5" x14ac:dyDescent="0.3">
      <c r="B17" s="19">
        <v>11</v>
      </c>
      <c r="C17" s="19">
        <v>2.5</v>
      </c>
      <c r="D17" s="30">
        <f>80/100*100</f>
        <v>80</v>
      </c>
      <c r="E17" s="41">
        <v>0</v>
      </c>
      <c r="F17" s="41">
        <v>1</v>
      </c>
      <c r="G17" s="41">
        <v>80</v>
      </c>
      <c r="H17" s="41">
        <v>4</v>
      </c>
      <c r="I17" s="41">
        <v>15</v>
      </c>
      <c r="J17" s="31" t="s">
        <v>40</v>
      </c>
    </row>
    <row r="18" spans="2:10" ht="16.5" x14ac:dyDescent="0.3">
      <c r="B18" s="19">
        <v>12</v>
      </c>
      <c r="C18" s="19">
        <v>2.5</v>
      </c>
      <c r="D18" s="30">
        <f>98/100*100</f>
        <v>98</v>
      </c>
      <c r="E18" s="41">
        <v>0</v>
      </c>
      <c r="F18" s="41">
        <v>98</v>
      </c>
      <c r="G18" s="41">
        <v>2</v>
      </c>
      <c r="H18" s="41">
        <v>0</v>
      </c>
      <c r="I18" s="41">
        <v>0</v>
      </c>
      <c r="J18" s="31" t="s">
        <v>40</v>
      </c>
    </row>
    <row r="19" spans="2:10" ht="16.5" x14ac:dyDescent="0.3">
      <c r="B19" s="19">
        <v>13</v>
      </c>
      <c r="C19" s="19">
        <v>2.5</v>
      </c>
      <c r="D19" s="30">
        <f>47/100*100</f>
        <v>47</v>
      </c>
      <c r="E19" s="41">
        <v>47</v>
      </c>
      <c r="F19" s="41">
        <v>6</v>
      </c>
      <c r="G19" s="41">
        <v>20</v>
      </c>
      <c r="H19" s="41">
        <v>14</v>
      </c>
      <c r="I19" s="41">
        <v>13</v>
      </c>
      <c r="J19" s="31" t="s">
        <v>40</v>
      </c>
    </row>
    <row r="20" spans="2:10" ht="16.5" x14ac:dyDescent="0.3">
      <c r="B20" s="19">
        <v>14</v>
      </c>
      <c r="C20" s="19">
        <v>2.5</v>
      </c>
      <c r="D20" s="30">
        <f>57/100*100</f>
        <v>56.999999999999993</v>
      </c>
      <c r="E20" s="41">
        <v>1</v>
      </c>
      <c r="F20" s="41">
        <v>1</v>
      </c>
      <c r="G20" s="41">
        <v>7</v>
      </c>
      <c r="H20" s="41">
        <v>57</v>
      </c>
      <c r="I20" s="41">
        <v>34</v>
      </c>
      <c r="J20" s="31" t="s">
        <v>40</v>
      </c>
    </row>
    <row r="21" spans="2:10" ht="16.5" x14ac:dyDescent="0.3">
      <c r="B21" s="19">
        <v>15</v>
      </c>
      <c r="C21" s="19">
        <v>2.5</v>
      </c>
      <c r="D21" s="30">
        <f>84/100*100</f>
        <v>84</v>
      </c>
      <c r="E21" s="41">
        <v>2</v>
      </c>
      <c r="F21" s="41">
        <v>84</v>
      </c>
      <c r="G21" s="41">
        <v>6</v>
      </c>
      <c r="H21" s="41">
        <v>5</v>
      </c>
      <c r="I21" s="41">
        <v>3</v>
      </c>
      <c r="J21" s="31" t="s">
        <v>40</v>
      </c>
    </row>
    <row r="22" spans="2:10" ht="16.5" x14ac:dyDescent="0.3">
      <c r="B22" s="19">
        <v>16</v>
      </c>
      <c r="C22" s="19">
        <v>2.5</v>
      </c>
      <c r="D22" s="30">
        <f>97/100*100</f>
        <v>97</v>
      </c>
      <c r="E22" s="41">
        <v>0</v>
      </c>
      <c r="F22" s="41">
        <v>0</v>
      </c>
      <c r="G22" s="41">
        <v>2</v>
      </c>
      <c r="H22" s="41">
        <v>97</v>
      </c>
      <c r="I22" s="41">
        <v>1</v>
      </c>
      <c r="J22" s="31" t="s">
        <v>40</v>
      </c>
    </row>
    <row r="23" spans="2:10" ht="16.5" x14ac:dyDescent="0.3">
      <c r="B23" s="19">
        <v>17</v>
      </c>
      <c r="C23" s="19">
        <v>2.5</v>
      </c>
      <c r="D23" s="30">
        <f>41/100*100</f>
        <v>41</v>
      </c>
      <c r="E23" s="41">
        <v>24</v>
      </c>
      <c r="F23" s="41">
        <v>2</v>
      </c>
      <c r="G23" s="41">
        <v>41</v>
      </c>
      <c r="H23" s="41">
        <v>10</v>
      </c>
      <c r="I23" s="41">
        <v>23</v>
      </c>
      <c r="J23" s="31" t="s">
        <v>40</v>
      </c>
    </row>
    <row r="24" spans="2:10" ht="16.5" x14ac:dyDescent="0.3">
      <c r="B24" s="19">
        <v>18</v>
      </c>
      <c r="C24" s="19">
        <v>2.5</v>
      </c>
      <c r="D24" s="30">
        <f>84/100*100</f>
        <v>84</v>
      </c>
      <c r="E24" s="41">
        <v>5</v>
      </c>
      <c r="F24" s="41">
        <v>6</v>
      </c>
      <c r="G24" s="41">
        <v>84</v>
      </c>
      <c r="H24" s="41">
        <v>2</v>
      </c>
      <c r="I24" s="41">
        <v>3</v>
      </c>
      <c r="J24" s="31" t="s">
        <v>40</v>
      </c>
    </row>
    <row r="25" spans="2:10" ht="16.5" x14ac:dyDescent="0.3">
      <c r="B25" s="19">
        <v>19</v>
      </c>
      <c r="C25" s="19">
        <v>2.5</v>
      </c>
      <c r="D25" s="30">
        <f>82/100*100</f>
        <v>82</v>
      </c>
      <c r="E25" s="41">
        <v>1</v>
      </c>
      <c r="F25" s="41">
        <v>6</v>
      </c>
      <c r="G25" s="41">
        <v>4</v>
      </c>
      <c r="H25" s="41">
        <v>82</v>
      </c>
      <c r="I25" s="41">
        <v>7</v>
      </c>
      <c r="J25" s="31" t="s">
        <v>40</v>
      </c>
    </row>
    <row r="26" spans="2:10" ht="16.5" x14ac:dyDescent="0.3">
      <c r="B26" s="19">
        <v>20</v>
      </c>
      <c r="C26" s="19">
        <v>2.5</v>
      </c>
      <c r="D26" s="30">
        <f>55/100*100</f>
        <v>55.000000000000007</v>
      </c>
      <c r="E26" s="41">
        <v>55</v>
      </c>
      <c r="F26" s="41">
        <v>5</v>
      </c>
      <c r="G26" s="41">
        <v>5</v>
      </c>
      <c r="H26" s="41">
        <v>11</v>
      </c>
      <c r="I26" s="41">
        <v>24</v>
      </c>
      <c r="J26" s="31" t="s">
        <v>40</v>
      </c>
    </row>
    <row r="27" spans="2:10" ht="16.5" x14ac:dyDescent="0.3">
      <c r="B27" s="19">
        <v>21</v>
      </c>
      <c r="C27" s="19">
        <v>2.5</v>
      </c>
      <c r="D27" s="30">
        <f>47/100*100</f>
        <v>47</v>
      </c>
      <c r="E27" s="41">
        <v>3</v>
      </c>
      <c r="F27" s="41">
        <v>14</v>
      </c>
      <c r="G27" s="41">
        <v>47</v>
      </c>
      <c r="H27" s="41">
        <v>23</v>
      </c>
      <c r="I27" s="41">
        <v>13</v>
      </c>
      <c r="J27" s="31" t="s">
        <v>41</v>
      </c>
    </row>
    <row r="28" spans="2:10" ht="16.5" x14ac:dyDescent="0.3">
      <c r="B28" s="19">
        <v>22</v>
      </c>
      <c r="C28" s="19">
        <v>2.5</v>
      </c>
      <c r="D28" s="30">
        <f>48/100*100</f>
        <v>48</v>
      </c>
      <c r="E28" s="41">
        <v>8</v>
      </c>
      <c r="F28" s="41">
        <v>10</v>
      </c>
      <c r="G28" s="41">
        <v>1</v>
      </c>
      <c r="H28" s="41">
        <v>48</v>
      </c>
      <c r="I28" s="41">
        <v>33</v>
      </c>
      <c r="J28" s="31" t="s">
        <v>41</v>
      </c>
    </row>
    <row r="29" spans="2:10" ht="16.5" x14ac:dyDescent="0.3">
      <c r="B29" s="19">
        <v>23</v>
      </c>
      <c r="C29" s="19">
        <v>2.5</v>
      </c>
      <c r="D29" s="30">
        <f>66/100*100</f>
        <v>66</v>
      </c>
      <c r="E29" s="41">
        <v>6</v>
      </c>
      <c r="F29" s="41">
        <v>12</v>
      </c>
      <c r="G29" s="41">
        <v>66</v>
      </c>
      <c r="H29" s="41">
        <v>4</v>
      </c>
      <c r="I29" s="41">
        <v>12</v>
      </c>
      <c r="J29" s="31" t="s">
        <v>41</v>
      </c>
    </row>
    <row r="30" spans="2:10" ht="16.5" x14ac:dyDescent="0.3">
      <c r="B30" s="19">
        <v>24</v>
      </c>
      <c r="C30" s="19">
        <v>2.5</v>
      </c>
      <c r="D30" s="30">
        <f>68/100*100</f>
        <v>68</v>
      </c>
      <c r="E30" s="41">
        <v>68</v>
      </c>
      <c r="F30" s="41">
        <v>2</v>
      </c>
      <c r="G30" s="41">
        <v>13</v>
      </c>
      <c r="H30" s="41">
        <v>9</v>
      </c>
      <c r="I30" s="41">
        <v>8</v>
      </c>
      <c r="J30" s="31" t="s">
        <v>41</v>
      </c>
    </row>
    <row r="31" spans="2:10" ht="16.5" x14ac:dyDescent="0.3">
      <c r="B31" s="19">
        <v>25</v>
      </c>
      <c r="C31" s="19">
        <v>2.5</v>
      </c>
      <c r="D31" s="30">
        <f>69/100*100</f>
        <v>69</v>
      </c>
      <c r="E31" s="41">
        <v>4</v>
      </c>
      <c r="F31" s="41">
        <v>69</v>
      </c>
      <c r="G31" s="41">
        <v>11</v>
      </c>
      <c r="H31" s="41">
        <v>5</v>
      </c>
      <c r="I31" s="41">
        <v>11</v>
      </c>
      <c r="J31" s="31" t="s">
        <v>41</v>
      </c>
    </row>
    <row r="32" spans="2:10" ht="16.5" x14ac:dyDescent="0.3">
      <c r="B32" s="19">
        <v>26</v>
      </c>
      <c r="C32" s="19">
        <v>2.5</v>
      </c>
      <c r="D32" s="30">
        <f>61/100*100</f>
        <v>61</v>
      </c>
      <c r="E32" s="41">
        <v>18</v>
      </c>
      <c r="F32" s="41">
        <v>61</v>
      </c>
      <c r="G32" s="41">
        <v>3</v>
      </c>
      <c r="H32" s="41">
        <v>5</v>
      </c>
      <c r="I32" s="41">
        <v>13</v>
      </c>
      <c r="J32" s="31" t="s">
        <v>41</v>
      </c>
    </row>
    <row r="33" spans="2:10" ht="16.5" x14ac:dyDescent="0.3">
      <c r="B33" s="19">
        <v>27</v>
      </c>
      <c r="C33" s="19">
        <v>2.5</v>
      </c>
      <c r="D33" s="30">
        <f>58/100*100</f>
        <v>57.999999999999993</v>
      </c>
      <c r="E33" s="41">
        <v>58</v>
      </c>
      <c r="F33" s="41">
        <v>4</v>
      </c>
      <c r="G33" s="41">
        <v>9</v>
      </c>
      <c r="H33" s="41">
        <v>28</v>
      </c>
      <c r="I33" s="41">
        <v>1</v>
      </c>
      <c r="J33" s="31" t="s">
        <v>41</v>
      </c>
    </row>
    <row r="34" spans="2:10" ht="16.5" x14ac:dyDescent="0.3">
      <c r="B34" s="19">
        <v>28</v>
      </c>
      <c r="C34" s="19">
        <v>2.5</v>
      </c>
      <c r="D34" s="30">
        <f>72/100*100</f>
        <v>72</v>
      </c>
      <c r="E34" s="41">
        <v>1</v>
      </c>
      <c r="F34" s="41">
        <v>5</v>
      </c>
      <c r="G34" s="41">
        <v>8</v>
      </c>
      <c r="H34" s="41">
        <v>14</v>
      </c>
      <c r="I34" s="41">
        <v>72</v>
      </c>
      <c r="J34" s="31" t="s">
        <v>41</v>
      </c>
    </row>
    <row r="35" spans="2:10" ht="16.5" x14ac:dyDescent="0.3">
      <c r="B35" s="19">
        <v>29</v>
      </c>
      <c r="C35" s="19">
        <v>2.5</v>
      </c>
      <c r="D35" s="30">
        <f>27/100*100</f>
        <v>27</v>
      </c>
      <c r="E35" s="41">
        <v>13</v>
      </c>
      <c r="F35" s="41">
        <v>27</v>
      </c>
      <c r="G35" s="41">
        <v>28</v>
      </c>
      <c r="H35" s="41">
        <v>13</v>
      </c>
      <c r="I35" s="41">
        <v>18</v>
      </c>
      <c r="J35" s="31" t="s">
        <v>41</v>
      </c>
    </row>
    <row r="36" spans="2:10" ht="16.5" x14ac:dyDescent="0.3">
      <c r="B36" s="19">
        <v>30</v>
      </c>
      <c r="C36" s="19">
        <v>2.5</v>
      </c>
      <c r="D36" s="30">
        <f>73/100*100</f>
        <v>73</v>
      </c>
      <c r="E36" s="41">
        <v>11</v>
      </c>
      <c r="F36" s="41">
        <v>5</v>
      </c>
      <c r="G36" s="41">
        <v>1</v>
      </c>
      <c r="H36" s="41">
        <v>73</v>
      </c>
      <c r="I36" s="41">
        <v>10</v>
      </c>
      <c r="J36" s="31" t="s">
        <v>41</v>
      </c>
    </row>
    <row r="37" spans="2:10" ht="16.5" x14ac:dyDescent="0.3">
      <c r="B37" s="19">
        <v>31</v>
      </c>
      <c r="C37" s="19">
        <v>2.5</v>
      </c>
      <c r="D37" s="30">
        <f>88/100*100</f>
        <v>88</v>
      </c>
      <c r="E37" s="41">
        <v>2</v>
      </c>
      <c r="F37" s="41">
        <v>88</v>
      </c>
      <c r="G37" s="41">
        <v>4</v>
      </c>
      <c r="H37" s="41">
        <v>5</v>
      </c>
      <c r="I37" s="41">
        <v>1</v>
      </c>
      <c r="J37" s="31" t="s">
        <v>42</v>
      </c>
    </row>
    <row r="38" spans="2:10" ht="16.5" x14ac:dyDescent="0.3">
      <c r="B38" s="19">
        <v>32</v>
      </c>
      <c r="C38" s="19">
        <v>2.5</v>
      </c>
      <c r="D38" s="30">
        <f>74/100*100</f>
        <v>74</v>
      </c>
      <c r="E38" s="41">
        <v>0</v>
      </c>
      <c r="F38" s="41">
        <v>74</v>
      </c>
      <c r="G38" s="41">
        <v>1</v>
      </c>
      <c r="H38" s="41">
        <v>0</v>
      </c>
      <c r="I38" s="41">
        <v>25</v>
      </c>
      <c r="J38" s="31" t="s">
        <v>42</v>
      </c>
    </row>
    <row r="39" spans="2:10" ht="16.5" x14ac:dyDescent="0.3">
      <c r="B39" s="19">
        <v>33</v>
      </c>
      <c r="C39" s="19">
        <v>2.5</v>
      </c>
      <c r="D39" s="30">
        <f>78/100*100</f>
        <v>78</v>
      </c>
      <c r="E39" s="41">
        <v>13</v>
      </c>
      <c r="F39" s="41">
        <v>3</v>
      </c>
      <c r="G39" s="41">
        <v>1</v>
      </c>
      <c r="H39" s="41">
        <v>5</v>
      </c>
      <c r="I39" s="41">
        <v>78</v>
      </c>
      <c r="J39" s="31" t="s">
        <v>42</v>
      </c>
    </row>
    <row r="40" spans="2:10" ht="16.5" x14ac:dyDescent="0.3">
      <c r="B40" s="19">
        <v>34</v>
      </c>
      <c r="C40" s="19">
        <v>2.5</v>
      </c>
      <c r="D40" s="30">
        <f>95/100*100</f>
        <v>95</v>
      </c>
      <c r="E40" s="41">
        <v>1</v>
      </c>
      <c r="F40" s="41">
        <v>2</v>
      </c>
      <c r="G40" s="41">
        <v>95</v>
      </c>
      <c r="H40" s="41">
        <v>1</v>
      </c>
      <c r="I40" s="41">
        <v>1</v>
      </c>
      <c r="J40" s="31" t="s">
        <v>42</v>
      </c>
    </row>
    <row r="41" spans="2:10" ht="16.5" x14ac:dyDescent="0.3">
      <c r="B41" s="19">
        <v>35</v>
      </c>
      <c r="C41" s="19">
        <v>2.5</v>
      </c>
      <c r="D41" s="30">
        <f>85/100*100</f>
        <v>85</v>
      </c>
      <c r="E41" s="41">
        <v>7</v>
      </c>
      <c r="F41" s="41">
        <v>0</v>
      </c>
      <c r="G41" s="41">
        <v>2</v>
      </c>
      <c r="H41" s="41">
        <v>6</v>
      </c>
      <c r="I41" s="41">
        <v>85</v>
      </c>
      <c r="J41" s="31" t="s">
        <v>42</v>
      </c>
    </row>
    <row r="42" spans="2:10" ht="16.5" x14ac:dyDescent="0.3">
      <c r="B42" s="19">
        <v>36</v>
      </c>
      <c r="C42" s="19">
        <v>2.5</v>
      </c>
      <c r="D42" s="30">
        <f>67/100*100</f>
        <v>67</v>
      </c>
      <c r="E42" s="41">
        <v>9</v>
      </c>
      <c r="F42" s="41">
        <v>4</v>
      </c>
      <c r="G42" s="41">
        <v>5</v>
      </c>
      <c r="H42" s="41">
        <v>67</v>
      </c>
      <c r="I42" s="41">
        <v>15</v>
      </c>
      <c r="J42" s="31" t="s">
        <v>42</v>
      </c>
    </row>
    <row r="43" spans="2:10" ht="16.5" x14ac:dyDescent="0.3">
      <c r="B43" s="19">
        <v>37</v>
      </c>
      <c r="C43" s="19">
        <v>2.5</v>
      </c>
      <c r="D43" s="30">
        <f>50/100*100</f>
        <v>50</v>
      </c>
      <c r="E43" s="41">
        <v>11</v>
      </c>
      <c r="F43" s="41">
        <v>9</v>
      </c>
      <c r="G43" s="41">
        <v>20</v>
      </c>
      <c r="H43" s="41">
        <v>50</v>
      </c>
      <c r="I43" s="41">
        <v>9</v>
      </c>
      <c r="J43" s="31" t="s">
        <v>42</v>
      </c>
    </row>
    <row r="44" spans="2:10" ht="16.5" x14ac:dyDescent="0.3">
      <c r="B44" s="19">
        <v>38</v>
      </c>
      <c r="C44" s="19">
        <v>2.5</v>
      </c>
      <c r="D44" s="30">
        <f>61/100*100</f>
        <v>61</v>
      </c>
      <c r="E44" s="41">
        <v>9</v>
      </c>
      <c r="F44" s="41">
        <v>12</v>
      </c>
      <c r="G44" s="41">
        <v>12</v>
      </c>
      <c r="H44" s="41">
        <v>61</v>
      </c>
      <c r="I44" s="41">
        <v>4</v>
      </c>
      <c r="J44" s="31" t="s">
        <v>42</v>
      </c>
    </row>
    <row r="45" spans="2:10" ht="16.5" x14ac:dyDescent="0.3">
      <c r="B45" s="19">
        <v>39</v>
      </c>
      <c r="C45" s="19">
        <v>2.5</v>
      </c>
      <c r="D45" s="30">
        <f>83/100*100</f>
        <v>83</v>
      </c>
      <c r="E45" s="41">
        <v>6</v>
      </c>
      <c r="F45" s="41">
        <v>4</v>
      </c>
      <c r="G45" s="41">
        <v>83</v>
      </c>
      <c r="H45" s="41">
        <v>1</v>
      </c>
      <c r="I45" s="41">
        <v>4</v>
      </c>
      <c r="J45" s="31" t="s">
        <v>42</v>
      </c>
    </row>
    <row r="46" spans="2:10" ht="16.5" x14ac:dyDescent="0.3">
      <c r="B46" s="19">
        <v>40</v>
      </c>
      <c r="C46" s="19">
        <v>2.5</v>
      </c>
      <c r="D46" s="30">
        <f>59/100*100</f>
        <v>59</v>
      </c>
      <c r="E46" s="41">
        <v>9</v>
      </c>
      <c r="F46" s="41">
        <v>25</v>
      </c>
      <c r="G46" s="41">
        <v>3</v>
      </c>
      <c r="H46" s="41">
        <v>59</v>
      </c>
      <c r="I46" s="41">
        <v>2</v>
      </c>
      <c r="J46" s="31" t="s">
        <v>42</v>
      </c>
    </row>
  </sheetData>
  <mergeCells count="1">
    <mergeCell ref="B2:J2"/>
  </mergeCells>
  <phoneticPr fontId="1" type="noConversion"/>
  <conditionalFormatting sqref="D7:D46">
    <cfRule type="cellIs" dxfId="2" priority="1" operator="lessThan">
      <formula>50</formula>
    </cfRule>
  </conditionalFormatting>
  <pageMargins left="1" right="1" top="1" bottom="1" header="0.5" footer="0.5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E5D7-C07D-4DDD-A5C1-ADB457B454B3}">
  <sheetPr>
    <pageSetUpPr fitToPage="1"/>
  </sheetPr>
  <dimension ref="B2:J46"/>
  <sheetViews>
    <sheetView showGridLines="0" workbookViewId="0">
      <selection activeCell="M31" sqref="M31:M32"/>
    </sheetView>
  </sheetViews>
  <sheetFormatPr defaultRowHeight="15" x14ac:dyDescent="0.3"/>
  <cols>
    <col min="1" max="1" width="9" style="9"/>
    <col min="2" max="2" width="9" style="35"/>
    <col min="3" max="3" width="9" style="9"/>
    <col min="4" max="4" width="9" style="9" customWidth="1"/>
    <col min="5" max="10" width="9" style="9"/>
    <col min="11" max="11" width="9.75" style="9" customWidth="1"/>
    <col min="12" max="16384" width="9" style="9"/>
  </cols>
  <sheetData>
    <row r="2" spans="2:10" ht="27.75" x14ac:dyDescent="0.3">
      <c r="B2" s="46" t="s">
        <v>137</v>
      </c>
      <c r="C2" s="46"/>
      <c r="D2" s="46"/>
      <c r="E2" s="46"/>
      <c r="F2" s="46"/>
      <c r="G2" s="46"/>
      <c r="H2" s="46"/>
      <c r="I2" s="46"/>
      <c r="J2" s="46"/>
    </row>
    <row r="3" spans="2:10" ht="7.5" customHeight="1" x14ac:dyDescent="0.3">
      <c r="B3" s="32"/>
      <c r="C3" s="28"/>
      <c r="D3" s="28"/>
      <c r="E3" s="28"/>
      <c r="F3" s="28"/>
      <c r="G3" s="28"/>
      <c r="H3" s="28"/>
      <c r="I3" s="28"/>
    </row>
    <row r="4" spans="2:10" x14ac:dyDescent="0.3">
      <c r="B4" s="33" t="s">
        <v>11</v>
      </c>
      <c r="C4" s="24" t="s">
        <v>12</v>
      </c>
      <c r="E4" s="13" t="s">
        <v>0</v>
      </c>
      <c r="F4" s="24">
        <f>[1]전체통계표!AB51</f>
        <v>121</v>
      </c>
      <c r="G4" s="13" t="s">
        <v>13</v>
      </c>
      <c r="H4" s="27">
        <f>[1]민법통계표!V48</f>
        <v>66.2</v>
      </c>
      <c r="I4" s="13" t="s">
        <v>14</v>
      </c>
      <c r="J4" s="24">
        <v>40</v>
      </c>
    </row>
    <row r="5" spans="2:10" ht="9" customHeight="1" x14ac:dyDescent="0.3">
      <c r="B5" s="34"/>
      <c r="C5" s="29"/>
      <c r="D5" s="29"/>
      <c r="E5" s="10"/>
      <c r="F5" s="29"/>
      <c r="G5" s="29"/>
      <c r="H5" s="29"/>
      <c r="I5" s="29"/>
    </row>
    <row r="6" spans="2:10" x14ac:dyDescent="0.3">
      <c r="B6" s="33" t="s">
        <v>8</v>
      </c>
      <c r="C6" s="13" t="s">
        <v>9</v>
      </c>
      <c r="D6" s="13" t="s">
        <v>19</v>
      </c>
      <c r="E6" s="13">
        <v>1</v>
      </c>
      <c r="F6" s="13">
        <v>2</v>
      </c>
      <c r="G6" s="13">
        <v>3</v>
      </c>
      <c r="H6" s="13">
        <v>4</v>
      </c>
      <c r="I6" s="13">
        <v>5</v>
      </c>
      <c r="J6" s="13" t="s">
        <v>10</v>
      </c>
    </row>
    <row r="7" spans="2:10" ht="16.5" x14ac:dyDescent="0.3">
      <c r="B7" s="31">
        <v>1</v>
      </c>
      <c r="C7" s="20">
        <v>2.5</v>
      </c>
      <c r="D7" s="30">
        <f>58/100*100</f>
        <v>57.999999999999993</v>
      </c>
      <c r="E7" s="41">
        <v>58</v>
      </c>
      <c r="F7" s="41">
        <v>8</v>
      </c>
      <c r="G7" s="41">
        <v>4</v>
      </c>
      <c r="H7" s="41">
        <v>29</v>
      </c>
      <c r="I7" s="41">
        <v>1</v>
      </c>
      <c r="J7" s="21" t="s">
        <v>15</v>
      </c>
    </row>
    <row r="8" spans="2:10" ht="16.5" x14ac:dyDescent="0.3">
      <c r="B8" s="31">
        <v>2</v>
      </c>
      <c r="C8" s="20">
        <v>2.5</v>
      </c>
      <c r="D8" s="30">
        <f>91/100*100</f>
        <v>91</v>
      </c>
      <c r="E8" s="41">
        <v>2</v>
      </c>
      <c r="F8" s="41">
        <v>91</v>
      </c>
      <c r="G8" s="41">
        <v>1</v>
      </c>
      <c r="H8" s="41">
        <v>2</v>
      </c>
      <c r="I8" s="41">
        <v>4</v>
      </c>
      <c r="J8" s="21" t="s">
        <v>15</v>
      </c>
    </row>
    <row r="9" spans="2:10" ht="16.5" x14ac:dyDescent="0.3">
      <c r="B9" s="31">
        <v>3</v>
      </c>
      <c r="C9" s="20">
        <v>2.5</v>
      </c>
      <c r="D9" s="30">
        <f>87/100*100</f>
        <v>87</v>
      </c>
      <c r="E9" s="41">
        <v>2</v>
      </c>
      <c r="F9" s="41">
        <v>87</v>
      </c>
      <c r="G9" s="41">
        <v>2</v>
      </c>
      <c r="H9" s="41">
        <v>8</v>
      </c>
      <c r="I9" s="41">
        <v>1</v>
      </c>
      <c r="J9" s="21" t="s">
        <v>15</v>
      </c>
    </row>
    <row r="10" spans="2:10" ht="16.5" x14ac:dyDescent="0.3">
      <c r="B10" s="31">
        <v>4</v>
      </c>
      <c r="C10" s="20">
        <v>2.5</v>
      </c>
      <c r="D10" s="30">
        <f>74/100*100</f>
        <v>74</v>
      </c>
      <c r="E10" s="41">
        <v>3</v>
      </c>
      <c r="F10" s="41">
        <v>9</v>
      </c>
      <c r="G10" s="41">
        <v>0</v>
      </c>
      <c r="H10" s="41">
        <v>74</v>
      </c>
      <c r="I10" s="41">
        <v>14</v>
      </c>
      <c r="J10" s="21" t="s">
        <v>15</v>
      </c>
    </row>
    <row r="11" spans="2:10" ht="16.5" x14ac:dyDescent="0.3">
      <c r="B11" s="31">
        <v>5</v>
      </c>
      <c r="C11" s="20">
        <v>2.5</v>
      </c>
      <c r="D11" s="30">
        <f>77/100*100</f>
        <v>77</v>
      </c>
      <c r="E11" s="41">
        <v>0</v>
      </c>
      <c r="F11" s="41">
        <v>6</v>
      </c>
      <c r="G11" s="41">
        <v>77</v>
      </c>
      <c r="H11" s="41">
        <v>13</v>
      </c>
      <c r="I11" s="41">
        <v>4</v>
      </c>
      <c r="J11" s="21" t="s">
        <v>15</v>
      </c>
    </row>
    <row r="12" spans="2:10" ht="16.5" x14ac:dyDescent="0.3">
      <c r="B12" s="31">
        <v>6</v>
      </c>
      <c r="C12" s="20">
        <v>2.5</v>
      </c>
      <c r="D12" s="30">
        <f>59/100*100</f>
        <v>59</v>
      </c>
      <c r="E12" s="41">
        <v>59</v>
      </c>
      <c r="F12" s="41">
        <v>2</v>
      </c>
      <c r="G12" s="41">
        <v>12</v>
      </c>
      <c r="H12" s="41">
        <v>17</v>
      </c>
      <c r="I12" s="41">
        <v>9</v>
      </c>
      <c r="J12" s="21" t="s">
        <v>15</v>
      </c>
    </row>
    <row r="13" spans="2:10" ht="16.5" x14ac:dyDescent="0.3">
      <c r="B13" s="31">
        <v>7</v>
      </c>
      <c r="C13" s="20">
        <v>2.5</v>
      </c>
      <c r="D13" s="30">
        <f>59/100*100</f>
        <v>59</v>
      </c>
      <c r="E13" s="41">
        <v>7</v>
      </c>
      <c r="F13" s="41">
        <v>4</v>
      </c>
      <c r="G13" s="41">
        <v>11</v>
      </c>
      <c r="H13" s="41">
        <v>59</v>
      </c>
      <c r="I13" s="41">
        <v>19</v>
      </c>
      <c r="J13" s="21" t="s">
        <v>15</v>
      </c>
    </row>
    <row r="14" spans="2:10" ht="16.5" x14ac:dyDescent="0.3">
      <c r="B14" s="31">
        <v>8</v>
      </c>
      <c r="C14" s="20">
        <v>2.5</v>
      </c>
      <c r="D14" s="30">
        <f>48/100*100</f>
        <v>48</v>
      </c>
      <c r="E14" s="41">
        <v>13</v>
      </c>
      <c r="F14" s="41">
        <v>19</v>
      </c>
      <c r="G14" s="41">
        <v>6</v>
      </c>
      <c r="H14" s="41">
        <v>48</v>
      </c>
      <c r="I14" s="41">
        <v>14</v>
      </c>
      <c r="J14" s="21" t="s">
        <v>15</v>
      </c>
    </row>
    <row r="15" spans="2:10" ht="16.5" x14ac:dyDescent="0.3">
      <c r="B15" s="31">
        <v>9</v>
      </c>
      <c r="C15" s="20">
        <v>2.5</v>
      </c>
      <c r="D15" s="30">
        <f>80/100*100</f>
        <v>80</v>
      </c>
      <c r="E15" s="41">
        <v>7</v>
      </c>
      <c r="F15" s="41">
        <v>1</v>
      </c>
      <c r="G15" s="41">
        <v>7</v>
      </c>
      <c r="H15" s="41">
        <v>5</v>
      </c>
      <c r="I15" s="41">
        <v>80</v>
      </c>
      <c r="J15" s="21" t="s">
        <v>15</v>
      </c>
    </row>
    <row r="16" spans="2:10" ht="16.5" x14ac:dyDescent="0.3">
      <c r="B16" s="31">
        <v>10</v>
      </c>
      <c r="C16" s="20">
        <v>2.5</v>
      </c>
      <c r="D16" s="30">
        <f>49/100*100</f>
        <v>49</v>
      </c>
      <c r="E16" s="41">
        <v>19</v>
      </c>
      <c r="F16" s="41">
        <v>26</v>
      </c>
      <c r="G16" s="41">
        <v>1</v>
      </c>
      <c r="H16" s="41">
        <v>49</v>
      </c>
      <c r="I16" s="41">
        <v>5</v>
      </c>
      <c r="J16" s="21" t="s">
        <v>15</v>
      </c>
    </row>
    <row r="17" spans="2:10" ht="16.5" x14ac:dyDescent="0.3">
      <c r="B17" s="31">
        <v>11</v>
      </c>
      <c r="C17" s="20">
        <v>2.5</v>
      </c>
      <c r="D17" s="30">
        <f>89/100*100</f>
        <v>89</v>
      </c>
      <c r="E17" s="41">
        <v>1</v>
      </c>
      <c r="F17" s="41">
        <v>89</v>
      </c>
      <c r="G17" s="41">
        <v>7</v>
      </c>
      <c r="H17" s="41">
        <v>3</v>
      </c>
      <c r="I17" s="41">
        <v>0</v>
      </c>
      <c r="J17" s="21" t="s">
        <v>15</v>
      </c>
    </row>
    <row r="18" spans="2:10" ht="16.5" x14ac:dyDescent="0.3">
      <c r="B18" s="31">
        <v>12</v>
      </c>
      <c r="C18" s="20">
        <v>2.5</v>
      </c>
      <c r="D18" s="30">
        <f>55/100*100</f>
        <v>55.000000000000007</v>
      </c>
      <c r="E18" s="41">
        <v>12</v>
      </c>
      <c r="F18" s="41">
        <v>55</v>
      </c>
      <c r="G18" s="41">
        <v>16</v>
      </c>
      <c r="H18" s="41">
        <v>9</v>
      </c>
      <c r="I18" s="41">
        <v>8</v>
      </c>
      <c r="J18" s="21" t="s">
        <v>16</v>
      </c>
    </row>
    <row r="19" spans="2:10" ht="16.5" x14ac:dyDescent="0.3">
      <c r="B19" s="31">
        <v>13</v>
      </c>
      <c r="C19" s="20">
        <v>2.5</v>
      </c>
      <c r="D19" s="30">
        <f>74/100*100</f>
        <v>74</v>
      </c>
      <c r="E19" s="41">
        <v>3</v>
      </c>
      <c r="F19" s="41">
        <v>74</v>
      </c>
      <c r="G19" s="41">
        <v>9</v>
      </c>
      <c r="H19" s="41">
        <v>2</v>
      </c>
      <c r="I19" s="41">
        <v>12</v>
      </c>
      <c r="J19" s="21" t="s">
        <v>16</v>
      </c>
    </row>
    <row r="20" spans="2:10" ht="16.5" x14ac:dyDescent="0.3">
      <c r="B20" s="31">
        <v>14</v>
      </c>
      <c r="C20" s="20">
        <v>2.5</v>
      </c>
      <c r="D20" s="30">
        <f>77/100*100</f>
        <v>77</v>
      </c>
      <c r="E20" s="41">
        <v>2</v>
      </c>
      <c r="F20" s="41">
        <v>2</v>
      </c>
      <c r="G20" s="41">
        <v>7</v>
      </c>
      <c r="H20" s="41">
        <v>12</v>
      </c>
      <c r="I20" s="41">
        <v>77</v>
      </c>
      <c r="J20" s="21" t="s">
        <v>16</v>
      </c>
    </row>
    <row r="21" spans="2:10" ht="16.5" x14ac:dyDescent="0.3">
      <c r="B21" s="31">
        <v>15</v>
      </c>
      <c r="C21" s="20">
        <v>2.5</v>
      </c>
      <c r="D21" s="30">
        <f>76/100*100</f>
        <v>76</v>
      </c>
      <c r="E21" s="41">
        <v>6</v>
      </c>
      <c r="F21" s="41">
        <v>17</v>
      </c>
      <c r="G21" s="41">
        <v>0</v>
      </c>
      <c r="H21" s="41">
        <v>76</v>
      </c>
      <c r="I21" s="41">
        <v>1</v>
      </c>
      <c r="J21" s="21" t="s">
        <v>16</v>
      </c>
    </row>
    <row r="22" spans="2:10" ht="16.5" x14ac:dyDescent="0.3">
      <c r="B22" s="31">
        <v>16</v>
      </c>
      <c r="C22" s="20">
        <v>2.5</v>
      </c>
      <c r="D22" s="30">
        <f>69/100*100</f>
        <v>69</v>
      </c>
      <c r="E22" s="41">
        <v>69</v>
      </c>
      <c r="F22" s="41">
        <v>4</v>
      </c>
      <c r="G22" s="41">
        <v>10</v>
      </c>
      <c r="H22" s="41">
        <v>5</v>
      </c>
      <c r="I22" s="41">
        <v>12</v>
      </c>
      <c r="J22" s="21" t="s">
        <v>16</v>
      </c>
    </row>
    <row r="23" spans="2:10" ht="16.5" x14ac:dyDescent="0.3">
      <c r="B23" s="31">
        <v>17</v>
      </c>
      <c r="C23" s="20">
        <v>2.5</v>
      </c>
      <c r="D23" s="30">
        <f>67/100*100</f>
        <v>67</v>
      </c>
      <c r="E23" s="41">
        <v>7</v>
      </c>
      <c r="F23" s="41">
        <v>5</v>
      </c>
      <c r="G23" s="41">
        <v>67</v>
      </c>
      <c r="H23" s="41">
        <v>18</v>
      </c>
      <c r="I23" s="41">
        <v>3</v>
      </c>
      <c r="J23" s="21" t="s">
        <v>16</v>
      </c>
    </row>
    <row r="24" spans="2:10" ht="16.5" x14ac:dyDescent="0.3">
      <c r="B24" s="19">
        <v>18</v>
      </c>
      <c r="C24" s="20">
        <v>2.5</v>
      </c>
      <c r="D24" s="30">
        <f>58/100*100</f>
        <v>57.999999999999993</v>
      </c>
      <c r="E24" s="41">
        <v>9</v>
      </c>
      <c r="F24" s="41">
        <v>12</v>
      </c>
      <c r="G24" s="41">
        <v>2</v>
      </c>
      <c r="H24" s="41">
        <v>58</v>
      </c>
      <c r="I24" s="41">
        <v>19</v>
      </c>
      <c r="J24" s="21" t="s">
        <v>16</v>
      </c>
    </row>
    <row r="25" spans="2:10" ht="16.5" x14ac:dyDescent="0.3">
      <c r="B25" s="19">
        <v>19</v>
      </c>
      <c r="C25" s="20">
        <v>2.5</v>
      </c>
      <c r="D25" s="30">
        <f>46/100*100</f>
        <v>46</v>
      </c>
      <c r="E25" s="41">
        <v>5</v>
      </c>
      <c r="F25" s="41">
        <v>46</v>
      </c>
      <c r="G25" s="41">
        <v>28</v>
      </c>
      <c r="H25" s="41">
        <v>9</v>
      </c>
      <c r="I25" s="41">
        <v>12</v>
      </c>
      <c r="J25" s="21" t="s">
        <v>16</v>
      </c>
    </row>
    <row r="26" spans="2:10" ht="16.5" x14ac:dyDescent="0.3">
      <c r="B26" s="19">
        <v>20</v>
      </c>
      <c r="C26" s="20">
        <v>2.5</v>
      </c>
      <c r="D26" s="30">
        <f>53/100*100</f>
        <v>53</v>
      </c>
      <c r="E26" s="41">
        <v>5</v>
      </c>
      <c r="F26" s="41">
        <v>15</v>
      </c>
      <c r="G26" s="41">
        <v>18</v>
      </c>
      <c r="H26" s="41">
        <v>9</v>
      </c>
      <c r="I26" s="41">
        <v>53</v>
      </c>
      <c r="J26" s="31" t="s">
        <v>16</v>
      </c>
    </row>
    <row r="27" spans="2:10" ht="16.5" x14ac:dyDescent="0.3">
      <c r="B27" s="19">
        <v>21</v>
      </c>
      <c r="C27" s="20">
        <v>2.5</v>
      </c>
      <c r="D27" s="30">
        <f>62/100*100</f>
        <v>62</v>
      </c>
      <c r="E27" s="41">
        <v>14</v>
      </c>
      <c r="F27" s="41">
        <v>62</v>
      </c>
      <c r="G27" s="41">
        <v>17</v>
      </c>
      <c r="H27" s="41">
        <v>5</v>
      </c>
      <c r="I27" s="41">
        <v>2</v>
      </c>
      <c r="J27" s="21" t="s">
        <v>16</v>
      </c>
    </row>
    <row r="28" spans="2:10" ht="16.5" x14ac:dyDescent="0.3">
      <c r="B28" s="19">
        <v>22</v>
      </c>
      <c r="C28" s="20">
        <v>2.5</v>
      </c>
      <c r="D28" s="30">
        <f>55/100*100</f>
        <v>55.000000000000007</v>
      </c>
      <c r="E28" s="41">
        <v>3</v>
      </c>
      <c r="F28" s="41">
        <v>55</v>
      </c>
      <c r="G28" s="41">
        <v>2</v>
      </c>
      <c r="H28" s="41">
        <v>8</v>
      </c>
      <c r="I28" s="41">
        <v>32</v>
      </c>
      <c r="J28" s="21" t="s">
        <v>16</v>
      </c>
    </row>
    <row r="29" spans="2:10" ht="16.5" x14ac:dyDescent="0.3">
      <c r="B29" s="19">
        <v>23</v>
      </c>
      <c r="C29" s="20">
        <v>2.5</v>
      </c>
      <c r="D29" s="30">
        <f>85/100*100</f>
        <v>85</v>
      </c>
      <c r="E29" s="41">
        <v>0</v>
      </c>
      <c r="F29" s="41">
        <v>1</v>
      </c>
      <c r="G29" s="41">
        <v>85</v>
      </c>
      <c r="H29" s="41">
        <v>10</v>
      </c>
      <c r="I29" s="41">
        <v>4</v>
      </c>
      <c r="J29" s="30" t="s">
        <v>16</v>
      </c>
    </row>
    <row r="30" spans="2:10" ht="16.5" x14ac:dyDescent="0.3">
      <c r="B30" s="19">
        <v>24</v>
      </c>
      <c r="C30" s="20">
        <v>2.5</v>
      </c>
      <c r="D30" s="30">
        <f>85/100*100</f>
        <v>85</v>
      </c>
      <c r="E30" s="41">
        <v>85</v>
      </c>
      <c r="F30" s="41">
        <v>1</v>
      </c>
      <c r="G30" s="41">
        <v>5</v>
      </c>
      <c r="H30" s="41">
        <v>1</v>
      </c>
      <c r="I30" s="41">
        <v>8</v>
      </c>
      <c r="J30" s="30" t="s">
        <v>17</v>
      </c>
    </row>
    <row r="31" spans="2:10" ht="16.5" x14ac:dyDescent="0.3">
      <c r="B31" s="19">
        <v>25</v>
      </c>
      <c r="C31" s="20">
        <v>2.5</v>
      </c>
      <c r="D31" s="30">
        <f>74/100*100</f>
        <v>74</v>
      </c>
      <c r="E31" s="41">
        <v>5</v>
      </c>
      <c r="F31" s="41">
        <v>74</v>
      </c>
      <c r="G31" s="41">
        <v>11</v>
      </c>
      <c r="H31" s="41">
        <v>8</v>
      </c>
      <c r="I31" s="41">
        <v>2</v>
      </c>
      <c r="J31" s="30" t="s">
        <v>17</v>
      </c>
    </row>
    <row r="32" spans="2:10" ht="16.5" x14ac:dyDescent="0.3">
      <c r="B32" s="19">
        <v>26</v>
      </c>
      <c r="C32" s="20">
        <v>2.5</v>
      </c>
      <c r="D32" s="30">
        <f>82/100*100</f>
        <v>82</v>
      </c>
      <c r="E32" s="41">
        <v>2</v>
      </c>
      <c r="F32" s="41">
        <v>82</v>
      </c>
      <c r="G32" s="41">
        <v>3</v>
      </c>
      <c r="H32" s="41">
        <v>5</v>
      </c>
      <c r="I32" s="41">
        <v>8</v>
      </c>
      <c r="J32" s="30" t="s">
        <v>17</v>
      </c>
    </row>
    <row r="33" spans="2:10" ht="16.5" x14ac:dyDescent="0.3">
      <c r="B33" s="19">
        <v>27</v>
      </c>
      <c r="C33" s="20">
        <v>2.5</v>
      </c>
      <c r="D33" s="30">
        <f>62/100*100</f>
        <v>62</v>
      </c>
      <c r="E33" s="41">
        <v>7</v>
      </c>
      <c r="F33" s="41">
        <v>9</v>
      </c>
      <c r="G33" s="41">
        <v>62</v>
      </c>
      <c r="H33" s="41">
        <v>11</v>
      </c>
      <c r="I33" s="41">
        <v>11</v>
      </c>
      <c r="J33" s="21" t="s">
        <v>17</v>
      </c>
    </row>
    <row r="34" spans="2:10" ht="16.5" x14ac:dyDescent="0.3">
      <c r="B34" s="19">
        <v>28</v>
      </c>
      <c r="C34" s="20">
        <v>2.5</v>
      </c>
      <c r="D34" s="30">
        <f>63/100*100</f>
        <v>63</v>
      </c>
      <c r="E34" s="41">
        <v>10</v>
      </c>
      <c r="F34" s="41">
        <v>63</v>
      </c>
      <c r="G34" s="41">
        <v>8</v>
      </c>
      <c r="H34" s="41">
        <v>2</v>
      </c>
      <c r="I34" s="41">
        <v>17</v>
      </c>
      <c r="J34" s="21" t="s">
        <v>17</v>
      </c>
    </row>
    <row r="35" spans="2:10" ht="16.5" x14ac:dyDescent="0.3">
      <c r="B35" s="19">
        <v>29</v>
      </c>
      <c r="C35" s="20">
        <v>2.5</v>
      </c>
      <c r="D35" s="30">
        <f>84/100*100</f>
        <v>84</v>
      </c>
      <c r="E35" s="41">
        <v>4</v>
      </c>
      <c r="F35" s="41">
        <v>1</v>
      </c>
      <c r="G35" s="41">
        <v>3</v>
      </c>
      <c r="H35" s="41">
        <v>7</v>
      </c>
      <c r="I35" s="41">
        <v>84</v>
      </c>
      <c r="J35" s="21" t="s">
        <v>17</v>
      </c>
    </row>
    <row r="36" spans="2:10" ht="16.5" x14ac:dyDescent="0.3">
      <c r="B36" s="19">
        <v>30</v>
      </c>
      <c r="C36" s="20">
        <v>2.5</v>
      </c>
      <c r="D36" s="30">
        <f>78/100*100</f>
        <v>78</v>
      </c>
      <c r="E36" s="41">
        <v>2</v>
      </c>
      <c r="F36" s="41">
        <v>10</v>
      </c>
      <c r="G36" s="41">
        <v>78</v>
      </c>
      <c r="H36" s="41">
        <v>8</v>
      </c>
      <c r="I36" s="41">
        <v>1</v>
      </c>
      <c r="J36" s="21" t="s">
        <v>17</v>
      </c>
    </row>
    <row r="37" spans="2:10" ht="16.5" x14ac:dyDescent="0.3">
      <c r="B37" s="19">
        <v>31</v>
      </c>
      <c r="C37" s="20">
        <v>2.5</v>
      </c>
      <c r="D37" s="30">
        <f>51/100*100</f>
        <v>51</v>
      </c>
      <c r="E37" s="41">
        <v>5</v>
      </c>
      <c r="F37" s="41">
        <v>51</v>
      </c>
      <c r="G37" s="41">
        <v>14</v>
      </c>
      <c r="H37" s="41">
        <v>24</v>
      </c>
      <c r="I37" s="41">
        <v>5</v>
      </c>
      <c r="J37" s="21" t="s">
        <v>17</v>
      </c>
    </row>
    <row r="38" spans="2:10" ht="16.5" x14ac:dyDescent="0.3">
      <c r="B38" s="19">
        <v>32</v>
      </c>
      <c r="C38" s="20">
        <v>2.5</v>
      </c>
      <c r="D38" s="30">
        <f>58/100*100</f>
        <v>57.999999999999993</v>
      </c>
      <c r="E38" s="41">
        <v>8</v>
      </c>
      <c r="F38" s="41">
        <v>1</v>
      </c>
      <c r="G38" s="41">
        <v>58</v>
      </c>
      <c r="H38" s="41">
        <v>22</v>
      </c>
      <c r="I38" s="41">
        <v>9</v>
      </c>
      <c r="J38" s="21" t="s">
        <v>17</v>
      </c>
    </row>
    <row r="39" spans="2:10" ht="16.5" x14ac:dyDescent="0.3">
      <c r="B39" s="19">
        <v>33</v>
      </c>
      <c r="C39" s="20">
        <v>2.5</v>
      </c>
      <c r="D39" s="30">
        <f>45/100*100</f>
        <v>45</v>
      </c>
      <c r="E39" s="41">
        <v>3</v>
      </c>
      <c r="F39" s="41">
        <v>10</v>
      </c>
      <c r="G39" s="41">
        <v>33</v>
      </c>
      <c r="H39" s="41">
        <v>7</v>
      </c>
      <c r="I39" s="41">
        <v>45</v>
      </c>
      <c r="J39" s="21" t="s">
        <v>18</v>
      </c>
    </row>
    <row r="40" spans="2:10" ht="16.5" x14ac:dyDescent="0.3">
      <c r="B40" s="19">
        <v>34</v>
      </c>
      <c r="C40" s="20">
        <v>2.5</v>
      </c>
      <c r="D40" s="30">
        <f>36/100*100</f>
        <v>36</v>
      </c>
      <c r="E40" s="41">
        <v>27</v>
      </c>
      <c r="F40" s="41">
        <v>10</v>
      </c>
      <c r="G40" s="41">
        <v>36</v>
      </c>
      <c r="H40" s="41">
        <v>3</v>
      </c>
      <c r="I40" s="41">
        <v>22</v>
      </c>
      <c r="J40" s="21" t="s">
        <v>18</v>
      </c>
    </row>
    <row r="41" spans="2:10" ht="16.5" x14ac:dyDescent="0.3">
      <c r="B41" s="19">
        <v>35</v>
      </c>
      <c r="C41" s="20">
        <v>2.5</v>
      </c>
      <c r="D41" s="30">
        <f>70/100*100</f>
        <v>70</v>
      </c>
      <c r="E41" s="41">
        <v>1</v>
      </c>
      <c r="F41" s="41">
        <v>12</v>
      </c>
      <c r="G41" s="41">
        <v>70</v>
      </c>
      <c r="H41" s="41">
        <v>10</v>
      </c>
      <c r="I41" s="41">
        <v>5</v>
      </c>
      <c r="J41" s="21" t="s">
        <v>18</v>
      </c>
    </row>
    <row r="42" spans="2:10" ht="16.5" x14ac:dyDescent="0.3">
      <c r="B42" s="19">
        <v>36</v>
      </c>
      <c r="C42" s="20">
        <v>2.5</v>
      </c>
      <c r="D42" s="30">
        <f>73/100*100</f>
        <v>73</v>
      </c>
      <c r="E42" s="41">
        <v>2</v>
      </c>
      <c r="F42" s="41">
        <v>8</v>
      </c>
      <c r="G42" s="41">
        <v>73</v>
      </c>
      <c r="H42" s="41">
        <v>9</v>
      </c>
      <c r="I42" s="41">
        <v>6</v>
      </c>
      <c r="J42" s="21" t="s">
        <v>18</v>
      </c>
    </row>
    <row r="43" spans="2:10" ht="16.5" x14ac:dyDescent="0.3">
      <c r="B43" s="19">
        <v>37</v>
      </c>
      <c r="C43" s="20">
        <v>2.5</v>
      </c>
      <c r="D43" s="30">
        <f>48/100*100</f>
        <v>48</v>
      </c>
      <c r="E43" s="41">
        <v>0</v>
      </c>
      <c r="F43" s="41">
        <v>17</v>
      </c>
      <c r="G43" s="41">
        <v>28</v>
      </c>
      <c r="H43" s="41">
        <v>48</v>
      </c>
      <c r="I43" s="41">
        <v>5</v>
      </c>
      <c r="J43" s="21" t="s">
        <v>18</v>
      </c>
    </row>
    <row r="44" spans="2:10" ht="16.5" x14ac:dyDescent="0.3">
      <c r="B44" s="19">
        <v>38</v>
      </c>
      <c r="C44" s="20">
        <v>2.5</v>
      </c>
      <c r="D44" s="30">
        <f>48/100*100</f>
        <v>48</v>
      </c>
      <c r="E44" s="41">
        <v>19</v>
      </c>
      <c r="F44" s="41">
        <v>9</v>
      </c>
      <c r="G44" s="41">
        <v>10</v>
      </c>
      <c r="H44" s="41">
        <v>13</v>
      </c>
      <c r="I44" s="41">
        <v>48</v>
      </c>
      <c r="J44" s="21" t="s">
        <v>18</v>
      </c>
    </row>
    <row r="45" spans="2:10" ht="16.5" x14ac:dyDescent="0.3">
      <c r="B45" s="19">
        <v>39</v>
      </c>
      <c r="C45" s="20">
        <v>2.5</v>
      </c>
      <c r="D45" s="30">
        <f>64/100*100</f>
        <v>64</v>
      </c>
      <c r="E45" s="41">
        <v>5</v>
      </c>
      <c r="F45" s="41">
        <v>4</v>
      </c>
      <c r="G45" s="41">
        <v>20</v>
      </c>
      <c r="H45" s="41">
        <v>6</v>
      </c>
      <c r="I45" s="41">
        <v>64</v>
      </c>
      <c r="J45" s="30" t="s">
        <v>18</v>
      </c>
    </row>
    <row r="46" spans="2:10" ht="16.5" x14ac:dyDescent="0.3">
      <c r="B46" s="19">
        <v>40</v>
      </c>
      <c r="C46" s="20">
        <v>2.5</v>
      </c>
      <c r="D46" s="30">
        <f>79/100*100</f>
        <v>79</v>
      </c>
      <c r="E46" s="41">
        <v>12</v>
      </c>
      <c r="F46" s="41">
        <v>2</v>
      </c>
      <c r="G46" s="41">
        <v>2</v>
      </c>
      <c r="H46" s="41">
        <v>4</v>
      </c>
      <c r="I46" s="41">
        <v>79</v>
      </c>
      <c r="J46" s="21" t="s">
        <v>18</v>
      </c>
    </row>
  </sheetData>
  <mergeCells count="1">
    <mergeCell ref="B2:J2"/>
  </mergeCells>
  <phoneticPr fontId="2" type="noConversion"/>
  <conditionalFormatting sqref="J26 J45 J29:J32 D7:D46">
    <cfRule type="cellIs" dxfId="1" priority="1" operator="lessThan">
      <formula>50</formula>
    </cfRule>
  </conditionalFormatting>
  <pageMargins left="0.7" right="0.7" top="0.75" bottom="0.75" header="0.3" footer="0.3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79ED-0135-42A2-AE4E-2782A442CB40}">
  <dimension ref="B2:J46"/>
  <sheetViews>
    <sheetView showGridLines="0" tabSelected="1" workbookViewId="0">
      <selection activeCell="L32" sqref="L32"/>
    </sheetView>
  </sheetViews>
  <sheetFormatPr defaultRowHeight="15" x14ac:dyDescent="0.3"/>
  <cols>
    <col min="1" max="1" width="9" style="9"/>
    <col min="2" max="2" width="9" style="35"/>
    <col min="3" max="10" width="9" style="9"/>
    <col min="11" max="11" width="9.75" style="9" customWidth="1"/>
    <col min="12" max="16384" width="9" style="9"/>
  </cols>
  <sheetData>
    <row r="2" spans="2:10" ht="27.75" x14ac:dyDescent="0.3">
      <c r="B2" s="46" t="s">
        <v>138</v>
      </c>
      <c r="C2" s="46"/>
      <c r="D2" s="46"/>
      <c r="E2" s="46"/>
      <c r="F2" s="46"/>
      <c r="G2" s="46"/>
      <c r="H2" s="46"/>
      <c r="I2" s="46"/>
      <c r="J2" s="46"/>
    </row>
    <row r="3" spans="2:10" ht="7.5" customHeight="1" x14ac:dyDescent="0.3">
      <c r="B3" s="32"/>
      <c r="C3" s="28"/>
      <c r="D3" s="28"/>
      <c r="E3" s="28"/>
      <c r="F3" s="28"/>
      <c r="G3" s="28"/>
      <c r="H3" s="28"/>
      <c r="I3" s="28"/>
    </row>
    <row r="4" spans="2:10" x14ac:dyDescent="0.3">
      <c r="B4" s="33" t="s">
        <v>11</v>
      </c>
      <c r="C4" s="24" t="s">
        <v>12</v>
      </c>
      <c r="E4" s="13" t="s">
        <v>0</v>
      </c>
      <c r="F4" s="24">
        <f>[1]전체통계표!AB51</f>
        <v>121</v>
      </c>
      <c r="G4" s="13" t="s">
        <v>13</v>
      </c>
      <c r="H4" s="27">
        <f>[1]자연과학통계표!V48</f>
        <v>45.2</v>
      </c>
      <c r="I4" s="13" t="s">
        <v>14</v>
      </c>
      <c r="J4" s="24">
        <v>40</v>
      </c>
    </row>
    <row r="5" spans="2:10" ht="9" customHeight="1" x14ac:dyDescent="0.3">
      <c r="B5" s="34"/>
      <c r="C5" s="29"/>
      <c r="D5" s="29"/>
      <c r="E5" s="10"/>
      <c r="F5" s="29"/>
      <c r="G5" s="29"/>
      <c r="H5" s="29"/>
      <c r="I5" s="29"/>
    </row>
    <row r="6" spans="2:10" x14ac:dyDescent="0.3">
      <c r="B6" s="33" t="s">
        <v>8</v>
      </c>
      <c r="C6" s="13" t="s">
        <v>9</v>
      </c>
      <c r="D6" s="13" t="s">
        <v>19</v>
      </c>
      <c r="E6" s="13">
        <v>1</v>
      </c>
      <c r="F6" s="13">
        <v>2</v>
      </c>
      <c r="G6" s="13">
        <v>3</v>
      </c>
      <c r="H6" s="13">
        <v>4</v>
      </c>
      <c r="I6" s="13">
        <v>5</v>
      </c>
      <c r="J6" s="13" t="s">
        <v>10</v>
      </c>
    </row>
    <row r="7" spans="2:10" ht="16.5" x14ac:dyDescent="0.3">
      <c r="B7" s="31">
        <v>1</v>
      </c>
      <c r="C7" s="20">
        <v>2.5</v>
      </c>
      <c r="D7" s="30">
        <f>58/96*100</f>
        <v>60.416666666666664</v>
      </c>
      <c r="E7" s="41">
        <v>10</v>
      </c>
      <c r="F7" s="41">
        <v>20</v>
      </c>
      <c r="G7" s="47" t="s">
        <v>139</v>
      </c>
      <c r="H7" s="48"/>
      <c r="I7" s="41">
        <v>6</v>
      </c>
      <c r="J7" s="21" t="s">
        <v>34</v>
      </c>
    </row>
    <row r="8" spans="2:10" ht="16.5" x14ac:dyDescent="0.3">
      <c r="B8" s="31">
        <v>2</v>
      </c>
      <c r="C8" s="20">
        <v>2.5</v>
      </c>
      <c r="D8" s="30">
        <f>61/96*100</f>
        <v>63.541666666666664</v>
      </c>
      <c r="E8" s="41">
        <v>13</v>
      </c>
      <c r="F8" s="41">
        <v>61</v>
      </c>
      <c r="G8" s="41">
        <v>11</v>
      </c>
      <c r="H8" s="41">
        <v>9</v>
      </c>
      <c r="I8" s="41">
        <v>1</v>
      </c>
      <c r="J8" s="21" t="s">
        <v>34</v>
      </c>
    </row>
    <row r="9" spans="2:10" ht="16.5" x14ac:dyDescent="0.3">
      <c r="B9" s="31">
        <v>3</v>
      </c>
      <c r="C9" s="20">
        <v>2.5</v>
      </c>
      <c r="D9" s="30">
        <f>31/96*100</f>
        <v>32.291666666666671</v>
      </c>
      <c r="E9" s="41">
        <v>9</v>
      </c>
      <c r="F9" s="41">
        <v>31</v>
      </c>
      <c r="G9" s="41">
        <v>40</v>
      </c>
      <c r="H9" s="41">
        <v>8</v>
      </c>
      <c r="I9" s="41">
        <v>5</v>
      </c>
      <c r="J9" s="21" t="s">
        <v>34</v>
      </c>
    </row>
    <row r="10" spans="2:10" ht="16.5" x14ac:dyDescent="0.3">
      <c r="B10" s="31">
        <v>4</v>
      </c>
      <c r="C10" s="20">
        <v>2.5</v>
      </c>
      <c r="D10" s="30">
        <f>34/96*100</f>
        <v>35.416666666666671</v>
      </c>
      <c r="E10" s="41">
        <v>9</v>
      </c>
      <c r="F10" s="41">
        <v>11</v>
      </c>
      <c r="G10" s="41">
        <v>13</v>
      </c>
      <c r="H10" s="41">
        <v>28</v>
      </c>
      <c r="I10" s="41">
        <v>34</v>
      </c>
      <c r="J10" s="21" t="s">
        <v>34</v>
      </c>
    </row>
    <row r="11" spans="2:10" ht="16.5" x14ac:dyDescent="0.3">
      <c r="B11" s="31">
        <v>5</v>
      </c>
      <c r="C11" s="20">
        <v>2.5</v>
      </c>
      <c r="D11" s="30">
        <f>29/96*100</f>
        <v>30.208333333333332</v>
      </c>
      <c r="E11" s="41">
        <v>9</v>
      </c>
      <c r="F11" s="41">
        <v>24</v>
      </c>
      <c r="G11" s="41">
        <v>19</v>
      </c>
      <c r="H11" s="41">
        <v>29</v>
      </c>
      <c r="I11" s="41">
        <v>13</v>
      </c>
      <c r="J11" s="21" t="s">
        <v>34</v>
      </c>
    </row>
    <row r="12" spans="2:10" ht="16.5" x14ac:dyDescent="0.3">
      <c r="B12" s="31">
        <v>6</v>
      </c>
      <c r="C12" s="20">
        <v>2.5</v>
      </c>
      <c r="D12" s="30">
        <f>10/96*100</f>
        <v>10.416666666666668</v>
      </c>
      <c r="E12" s="41">
        <v>16</v>
      </c>
      <c r="F12" s="41">
        <v>23</v>
      </c>
      <c r="G12" s="41">
        <v>31</v>
      </c>
      <c r="H12" s="41">
        <v>14</v>
      </c>
      <c r="I12" s="41">
        <v>10</v>
      </c>
      <c r="J12" s="21" t="s">
        <v>34</v>
      </c>
    </row>
    <row r="13" spans="2:10" ht="16.5" x14ac:dyDescent="0.3">
      <c r="B13" s="31">
        <v>7</v>
      </c>
      <c r="C13" s="20">
        <v>2.5</v>
      </c>
      <c r="D13" s="30">
        <f>22/96*100</f>
        <v>22.916666666666664</v>
      </c>
      <c r="E13" s="41">
        <v>8</v>
      </c>
      <c r="F13" s="41">
        <v>17</v>
      </c>
      <c r="G13" s="41">
        <v>24</v>
      </c>
      <c r="H13" s="41">
        <v>22</v>
      </c>
      <c r="I13" s="41">
        <v>22</v>
      </c>
      <c r="J13" s="21" t="s">
        <v>34</v>
      </c>
    </row>
    <row r="14" spans="2:10" ht="16.5" x14ac:dyDescent="0.3">
      <c r="B14" s="31">
        <v>8</v>
      </c>
      <c r="C14" s="20">
        <v>2.5</v>
      </c>
      <c r="D14" s="30">
        <f>43/96*100</f>
        <v>44.791666666666671</v>
      </c>
      <c r="E14" s="41">
        <v>17</v>
      </c>
      <c r="F14" s="41">
        <v>43</v>
      </c>
      <c r="G14" s="41">
        <v>14</v>
      </c>
      <c r="H14" s="41">
        <v>12</v>
      </c>
      <c r="I14" s="41">
        <v>8</v>
      </c>
      <c r="J14" s="21" t="s">
        <v>34</v>
      </c>
    </row>
    <row r="15" spans="2:10" ht="16.5" x14ac:dyDescent="0.3">
      <c r="B15" s="31">
        <v>9</v>
      </c>
      <c r="C15" s="20">
        <v>2.5</v>
      </c>
      <c r="D15" s="30">
        <f>12/96*100</f>
        <v>12.5</v>
      </c>
      <c r="E15" s="41">
        <v>10</v>
      </c>
      <c r="F15" s="41">
        <v>13</v>
      </c>
      <c r="G15" s="41">
        <v>35</v>
      </c>
      <c r="H15" s="41">
        <v>24</v>
      </c>
      <c r="I15" s="41">
        <v>12</v>
      </c>
      <c r="J15" s="21" t="s">
        <v>34</v>
      </c>
    </row>
    <row r="16" spans="2:10" ht="16.5" x14ac:dyDescent="0.3">
      <c r="B16" s="31">
        <v>10</v>
      </c>
      <c r="C16" s="20">
        <v>2.5</v>
      </c>
      <c r="D16" s="30">
        <f>41/96*100</f>
        <v>42.708333333333329</v>
      </c>
      <c r="E16" s="41">
        <v>10</v>
      </c>
      <c r="F16" s="41">
        <v>2</v>
      </c>
      <c r="G16" s="41">
        <v>6</v>
      </c>
      <c r="H16" s="41">
        <v>37</v>
      </c>
      <c r="I16" s="41">
        <v>41</v>
      </c>
      <c r="J16" s="21" t="s">
        <v>34</v>
      </c>
    </row>
    <row r="17" spans="2:10" ht="16.5" x14ac:dyDescent="0.3">
      <c r="B17" s="31">
        <v>11</v>
      </c>
      <c r="C17" s="20">
        <v>2.5</v>
      </c>
      <c r="D17" s="30">
        <f>23/96*100</f>
        <v>23.958333333333336</v>
      </c>
      <c r="E17" s="41">
        <v>10</v>
      </c>
      <c r="F17" s="41">
        <v>44</v>
      </c>
      <c r="G17" s="41">
        <v>7</v>
      </c>
      <c r="H17" s="41">
        <v>23</v>
      </c>
      <c r="I17" s="41">
        <v>12</v>
      </c>
      <c r="J17" s="21" t="s">
        <v>35</v>
      </c>
    </row>
    <row r="18" spans="2:10" ht="16.5" x14ac:dyDescent="0.3">
      <c r="B18" s="31">
        <v>12</v>
      </c>
      <c r="C18" s="20">
        <v>2.5</v>
      </c>
      <c r="D18" s="30">
        <f>24/96*100</f>
        <v>25</v>
      </c>
      <c r="E18" s="41">
        <v>9</v>
      </c>
      <c r="F18" s="41">
        <v>24</v>
      </c>
      <c r="G18" s="41">
        <v>37</v>
      </c>
      <c r="H18" s="41">
        <v>13</v>
      </c>
      <c r="I18" s="41">
        <v>11</v>
      </c>
      <c r="J18" s="21" t="s">
        <v>35</v>
      </c>
    </row>
    <row r="19" spans="2:10" ht="16.5" x14ac:dyDescent="0.3">
      <c r="B19" s="31">
        <v>13</v>
      </c>
      <c r="C19" s="20">
        <v>2.5</v>
      </c>
      <c r="D19" s="30">
        <f>28/96*100</f>
        <v>29.166666666666668</v>
      </c>
      <c r="E19" s="41">
        <v>8</v>
      </c>
      <c r="F19" s="41">
        <v>28</v>
      </c>
      <c r="G19" s="41">
        <v>31</v>
      </c>
      <c r="H19" s="41">
        <v>22</v>
      </c>
      <c r="I19" s="41">
        <v>5</v>
      </c>
      <c r="J19" s="21" t="s">
        <v>35</v>
      </c>
    </row>
    <row r="20" spans="2:10" ht="16.5" x14ac:dyDescent="0.3">
      <c r="B20" s="31">
        <v>14</v>
      </c>
      <c r="C20" s="20">
        <v>2.5</v>
      </c>
      <c r="D20" s="30">
        <f>13/96*100</f>
        <v>13.541666666666666</v>
      </c>
      <c r="E20" s="41">
        <v>9</v>
      </c>
      <c r="F20" s="41">
        <v>15</v>
      </c>
      <c r="G20" s="41">
        <v>32</v>
      </c>
      <c r="H20" s="41">
        <v>25</v>
      </c>
      <c r="I20" s="41">
        <v>13</v>
      </c>
      <c r="J20" s="21" t="s">
        <v>35</v>
      </c>
    </row>
    <row r="21" spans="2:10" ht="16.5" x14ac:dyDescent="0.3">
      <c r="B21" s="31">
        <v>15</v>
      </c>
      <c r="C21" s="20">
        <v>2.5</v>
      </c>
      <c r="D21" s="30">
        <f>24/96*100</f>
        <v>25</v>
      </c>
      <c r="E21" s="41">
        <v>10</v>
      </c>
      <c r="F21" s="41">
        <v>13</v>
      </c>
      <c r="G21" s="41">
        <v>36</v>
      </c>
      <c r="H21" s="41">
        <v>24</v>
      </c>
      <c r="I21" s="41">
        <v>9</v>
      </c>
      <c r="J21" s="21" t="s">
        <v>35</v>
      </c>
    </row>
    <row r="22" spans="2:10" ht="16.5" x14ac:dyDescent="0.3">
      <c r="B22" s="31">
        <v>16</v>
      </c>
      <c r="C22" s="20">
        <v>2.5</v>
      </c>
      <c r="D22" s="30">
        <f>16/96*100</f>
        <v>16.666666666666664</v>
      </c>
      <c r="E22" s="41">
        <v>13</v>
      </c>
      <c r="F22" s="41">
        <v>16</v>
      </c>
      <c r="G22" s="41">
        <v>23</v>
      </c>
      <c r="H22" s="41">
        <v>16</v>
      </c>
      <c r="I22" s="41">
        <v>27</v>
      </c>
      <c r="J22" s="21" t="s">
        <v>35</v>
      </c>
    </row>
    <row r="23" spans="2:10" ht="16.5" x14ac:dyDescent="0.3">
      <c r="B23" s="31">
        <v>17</v>
      </c>
      <c r="C23" s="20">
        <v>2.5</v>
      </c>
      <c r="D23" s="30">
        <f>37/96*100</f>
        <v>38.541666666666671</v>
      </c>
      <c r="E23" s="41">
        <v>9</v>
      </c>
      <c r="F23" s="41">
        <v>11</v>
      </c>
      <c r="G23" s="41">
        <v>29</v>
      </c>
      <c r="H23" s="41">
        <v>37</v>
      </c>
      <c r="I23" s="41">
        <v>8</v>
      </c>
      <c r="J23" s="21" t="s">
        <v>35</v>
      </c>
    </row>
    <row r="24" spans="2:10" ht="16.5" x14ac:dyDescent="0.3">
      <c r="B24" s="19">
        <v>18</v>
      </c>
      <c r="C24" s="20">
        <v>2.5</v>
      </c>
      <c r="D24" s="30">
        <f>42/96*100</f>
        <v>43.75</v>
      </c>
      <c r="E24" s="41">
        <v>10</v>
      </c>
      <c r="F24" s="41">
        <v>14</v>
      </c>
      <c r="G24" s="41">
        <v>42</v>
      </c>
      <c r="H24" s="41">
        <v>12</v>
      </c>
      <c r="I24" s="41">
        <v>14</v>
      </c>
      <c r="J24" s="21" t="s">
        <v>35</v>
      </c>
    </row>
    <row r="25" spans="2:10" ht="16.5" x14ac:dyDescent="0.3">
      <c r="B25" s="19">
        <v>19</v>
      </c>
      <c r="C25" s="20">
        <v>2.5</v>
      </c>
      <c r="D25" s="30">
        <f>38/96*100</f>
        <v>39.583333333333329</v>
      </c>
      <c r="E25" s="41">
        <v>14</v>
      </c>
      <c r="F25" s="41">
        <v>38</v>
      </c>
      <c r="G25" s="41">
        <v>16</v>
      </c>
      <c r="H25" s="41">
        <v>19</v>
      </c>
      <c r="I25" s="41">
        <v>7</v>
      </c>
      <c r="J25" s="21" t="s">
        <v>35</v>
      </c>
    </row>
    <row r="26" spans="2:10" ht="16.5" x14ac:dyDescent="0.3">
      <c r="B26" s="19">
        <v>20</v>
      </c>
      <c r="C26" s="20">
        <v>2.5</v>
      </c>
      <c r="D26" s="30">
        <f>25/96*100</f>
        <v>26.041666666666668</v>
      </c>
      <c r="E26" s="41">
        <v>0</v>
      </c>
      <c r="F26" s="41">
        <v>7</v>
      </c>
      <c r="G26" s="41">
        <v>21</v>
      </c>
      <c r="H26" s="41">
        <v>42</v>
      </c>
      <c r="I26" s="41">
        <v>25</v>
      </c>
      <c r="J26" s="21" t="s">
        <v>35</v>
      </c>
    </row>
    <row r="27" spans="2:10" ht="16.5" x14ac:dyDescent="0.3">
      <c r="B27" s="19">
        <v>21</v>
      </c>
      <c r="C27" s="20">
        <v>2.5</v>
      </c>
      <c r="D27" s="30">
        <f>43/96*100</f>
        <v>44.791666666666671</v>
      </c>
      <c r="E27" s="41">
        <v>16</v>
      </c>
      <c r="F27" s="41">
        <v>10</v>
      </c>
      <c r="G27" s="41">
        <v>43</v>
      </c>
      <c r="H27" s="41">
        <v>20</v>
      </c>
      <c r="I27" s="41">
        <v>7</v>
      </c>
      <c r="J27" s="21" t="s">
        <v>36</v>
      </c>
    </row>
    <row r="28" spans="2:10" ht="16.5" x14ac:dyDescent="0.3">
      <c r="B28" s="19">
        <v>22</v>
      </c>
      <c r="C28" s="20">
        <v>2.5</v>
      </c>
      <c r="D28" s="30">
        <f>68/96*100</f>
        <v>70.833333333333343</v>
      </c>
      <c r="E28" s="41">
        <v>68</v>
      </c>
      <c r="F28" s="41">
        <v>19</v>
      </c>
      <c r="G28" s="41">
        <v>7</v>
      </c>
      <c r="H28" s="41">
        <v>2</v>
      </c>
      <c r="I28" s="41">
        <v>0</v>
      </c>
      <c r="J28" s="21" t="s">
        <v>36</v>
      </c>
    </row>
    <row r="29" spans="2:10" ht="16.5" x14ac:dyDescent="0.3">
      <c r="B29" s="19">
        <v>23</v>
      </c>
      <c r="C29" s="20">
        <v>2.5</v>
      </c>
      <c r="D29" s="30">
        <f>63/96*100</f>
        <v>65.625</v>
      </c>
      <c r="E29" s="41">
        <v>9</v>
      </c>
      <c r="F29" s="41">
        <v>63</v>
      </c>
      <c r="G29" s="41">
        <v>3</v>
      </c>
      <c r="H29" s="41">
        <v>13</v>
      </c>
      <c r="I29" s="41">
        <v>8</v>
      </c>
      <c r="J29" s="21" t="s">
        <v>36</v>
      </c>
    </row>
    <row r="30" spans="2:10" ht="16.5" x14ac:dyDescent="0.3">
      <c r="B30" s="19">
        <v>24</v>
      </c>
      <c r="C30" s="20">
        <v>2.5</v>
      </c>
      <c r="D30" s="30">
        <f>50/96*100</f>
        <v>52.083333333333336</v>
      </c>
      <c r="E30" s="41">
        <v>7</v>
      </c>
      <c r="F30" s="41">
        <v>10</v>
      </c>
      <c r="G30" s="41">
        <v>19</v>
      </c>
      <c r="H30" s="41">
        <v>50</v>
      </c>
      <c r="I30" s="41">
        <v>10</v>
      </c>
      <c r="J30" s="21" t="s">
        <v>36</v>
      </c>
    </row>
    <row r="31" spans="2:10" ht="16.5" x14ac:dyDescent="0.3">
      <c r="B31" s="19">
        <v>25</v>
      </c>
      <c r="C31" s="20">
        <v>2.5</v>
      </c>
      <c r="D31" s="30">
        <f>58/96*100</f>
        <v>60.416666666666664</v>
      </c>
      <c r="E31" s="41">
        <v>3</v>
      </c>
      <c r="F31" s="41">
        <v>8</v>
      </c>
      <c r="G31" s="41">
        <v>17</v>
      </c>
      <c r="H31" s="41">
        <v>58</v>
      </c>
      <c r="I31" s="41">
        <v>9</v>
      </c>
      <c r="J31" s="21" t="s">
        <v>36</v>
      </c>
    </row>
    <row r="32" spans="2:10" ht="16.5" x14ac:dyDescent="0.3">
      <c r="B32" s="19">
        <v>26</v>
      </c>
      <c r="C32" s="20">
        <v>2.5</v>
      </c>
      <c r="D32" s="30">
        <f>63/96*100</f>
        <v>65.625</v>
      </c>
      <c r="E32" s="41">
        <v>3</v>
      </c>
      <c r="F32" s="41">
        <v>11</v>
      </c>
      <c r="G32" s="41">
        <v>14</v>
      </c>
      <c r="H32" s="41">
        <v>63</v>
      </c>
      <c r="I32" s="41">
        <v>4</v>
      </c>
      <c r="J32" s="21" t="s">
        <v>36</v>
      </c>
    </row>
    <row r="33" spans="2:10" ht="16.5" x14ac:dyDescent="0.3">
      <c r="B33" s="19">
        <v>27</v>
      </c>
      <c r="C33" s="20">
        <v>2.5</v>
      </c>
      <c r="D33" s="30">
        <f>67/96*100</f>
        <v>69.791666666666657</v>
      </c>
      <c r="E33" s="41">
        <v>4</v>
      </c>
      <c r="F33" s="41">
        <v>13</v>
      </c>
      <c r="G33" s="41">
        <v>67</v>
      </c>
      <c r="H33" s="41">
        <v>2</v>
      </c>
      <c r="I33" s="41">
        <v>10</v>
      </c>
      <c r="J33" s="21" t="s">
        <v>36</v>
      </c>
    </row>
    <row r="34" spans="2:10" ht="16.5" x14ac:dyDescent="0.3">
      <c r="B34" s="19">
        <v>28</v>
      </c>
      <c r="C34" s="20">
        <v>2.5</v>
      </c>
      <c r="D34" s="30">
        <f>69/96*100</f>
        <v>71.875</v>
      </c>
      <c r="E34" s="41">
        <v>16</v>
      </c>
      <c r="F34" s="41">
        <v>4</v>
      </c>
      <c r="G34" s="41">
        <v>2</v>
      </c>
      <c r="H34" s="41">
        <v>5</v>
      </c>
      <c r="I34" s="41">
        <v>69</v>
      </c>
      <c r="J34" s="21" t="s">
        <v>36</v>
      </c>
    </row>
    <row r="35" spans="2:10" ht="16.5" x14ac:dyDescent="0.3">
      <c r="B35" s="19">
        <v>29</v>
      </c>
      <c r="C35" s="20">
        <v>2.5</v>
      </c>
      <c r="D35" s="30">
        <f>38/96*100</f>
        <v>39.583333333333329</v>
      </c>
      <c r="E35" s="41">
        <v>15</v>
      </c>
      <c r="F35" s="41">
        <v>19</v>
      </c>
      <c r="G35" s="41">
        <v>12</v>
      </c>
      <c r="H35" s="41">
        <v>12</v>
      </c>
      <c r="I35" s="41">
        <v>38</v>
      </c>
      <c r="J35" s="21" t="s">
        <v>36</v>
      </c>
    </row>
    <row r="36" spans="2:10" ht="16.5" x14ac:dyDescent="0.3">
      <c r="B36" s="19">
        <v>30</v>
      </c>
      <c r="C36" s="20">
        <v>2.5</v>
      </c>
      <c r="D36" s="30">
        <f>54/96*100</f>
        <v>56.25</v>
      </c>
      <c r="E36" s="41">
        <v>1</v>
      </c>
      <c r="F36" s="41">
        <v>14</v>
      </c>
      <c r="G36" s="41">
        <v>54</v>
      </c>
      <c r="H36" s="41">
        <v>25</v>
      </c>
      <c r="I36" s="41">
        <v>2</v>
      </c>
      <c r="J36" s="21" t="s">
        <v>36</v>
      </c>
    </row>
    <row r="37" spans="2:10" ht="16.5" x14ac:dyDescent="0.3">
      <c r="B37" s="19">
        <v>31</v>
      </c>
      <c r="C37" s="20">
        <v>2.5</v>
      </c>
      <c r="D37" s="30">
        <f>38/96*100</f>
        <v>39.583333333333329</v>
      </c>
      <c r="E37" s="41">
        <v>11</v>
      </c>
      <c r="F37" s="41">
        <v>20</v>
      </c>
      <c r="G37" s="41">
        <v>14</v>
      </c>
      <c r="H37" s="41">
        <v>38</v>
      </c>
      <c r="I37" s="41">
        <v>13</v>
      </c>
      <c r="J37" s="21" t="s">
        <v>37</v>
      </c>
    </row>
    <row r="38" spans="2:10" ht="16.5" x14ac:dyDescent="0.3">
      <c r="B38" s="19">
        <v>32</v>
      </c>
      <c r="C38" s="20">
        <v>2.5</v>
      </c>
      <c r="D38" s="30">
        <f>37/96*100</f>
        <v>38.541666666666671</v>
      </c>
      <c r="E38" s="41">
        <v>16</v>
      </c>
      <c r="F38" s="41">
        <v>18</v>
      </c>
      <c r="G38" s="41">
        <v>8</v>
      </c>
      <c r="H38" s="41">
        <v>37</v>
      </c>
      <c r="I38" s="41">
        <v>16</v>
      </c>
      <c r="J38" s="21" t="s">
        <v>37</v>
      </c>
    </row>
    <row r="39" spans="2:10" ht="16.5" x14ac:dyDescent="0.3">
      <c r="B39" s="19">
        <v>33</v>
      </c>
      <c r="C39" s="20">
        <v>2.5</v>
      </c>
      <c r="D39" s="30">
        <f>86/96*100</f>
        <v>89.583333333333343</v>
      </c>
      <c r="E39" s="41">
        <v>0</v>
      </c>
      <c r="F39" s="41">
        <v>0</v>
      </c>
      <c r="G39" s="41">
        <v>3</v>
      </c>
      <c r="H39" s="41">
        <v>86</v>
      </c>
      <c r="I39" s="41">
        <v>7</v>
      </c>
      <c r="J39" s="21" t="s">
        <v>37</v>
      </c>
    </row>
    <row r="40" spans="2:10" ht="16.5" x14ac:dyDescent="0.3">
      <c r="B40" s="19">
        <v>34</v>
      </c>
      <c r="C40" s="20">
        <v>2.5</v>
      </c>
      <c r="D40" s="30">
        <f>61/96*100</f>
        <v>63.541666666666664</v>
      </c>
      <c r="E40" s="41">
        <v>2</v>
      </c>
      <c r="F40" s="41">
        <v>7</v>
      </c>
      <c r="G40" s="41">
        <v>16</v>
      </c>
      <c r="H40" s="41">
        <v>10</v>
      </c>
      <c r="I40" s="41">
        <v>61</v>
      </c>
      <c r="J40" s="21" t="s">
        <v>37</v>
      </c>
    </row>
    <row r="41" spans="2:10" ht="16.5" x14ac:dyDescent="0.3">
      <c r="B41" s="19">
        <v>35</v>
      </c>
      <c r="C41" s="20">
        <v>2.5</v>
      </c>
      <c r="D41" s="30">
        <f>41/96*100</f>
        <v>42.708333333333329</v>
      </c>
      <c r="E41" s="41">
        <v>41</v>
      </c>
      <c r="F41" s="41">
        <v>7</v>
      </c>
      <c r="G41" s="41">
        <v>37</v>
      </c>
      <c r="H41" s="41">
        <v>3</v>
      </c>
      <c r="I41" s="41">
        <v>8</v>
      </c>
      <c r="J41" s="21" t="s">
        <v>37</v>
      </c>
    </row>
    <row r="42" spans="2:10" ht="16.5" x14ac:dyDescent="0.3">
      <c r="B42" s="19">
        <v>36</v>
      </c>
      <c r="C42" s="20">
        <v>2.5</v>
      </c>
      <c r="D42" s="30">
        <f>61/96*100</f>
        <v>63.541666666666664</v>
      </c>
      <c r="E42" s="41">
        <v>5</v>
      </c>
      <c r="F42" s="41">
        <v>3</v>
      </c>
      <c r="G42" s="41">
        <v>61</v>
      </c>
      <c r="H42" s="41">
        <v>11</v>
      </c>
      <c r="I42" s="41">
        <v>16</v>
      </c>
      <c r="J42" s="21" t="s">
        <v>37</v>
      </c>
    </row>
    <row r="43" spans="2:10" ht="16.5" x14ac:dyDescent="0.3">
      <c r="B43" s="19">
        <v>37</v>
      </c>
      <c r="C43" s="20">
        <v>2.5</v>
      </c>
      <c r="D43" s="30">
        <f>78/96*100</f>
        <v>81.25</v>
      </c>
      <c r="E43" s="41">
        <v>5</v>
      </c>
      <c r="F43" s="41">
        <v>1</v>
      </c>
      <c r="G43" s="41">
        <v>78</v>
      </c>
      <c r="H43" s="41">
        <v>3</v>
      </c>
      <c r="I43" s="41">
        <v>9</v>
      </c>
      <c r="J43" s="21" t="s">
        <v>37</v>
      </c>
    </row>
    <row r="44" spans="2:10" ht="16.5" x14ac:dyDescent="0.3">
      <c r="B44" s="19">
        <v>38</v>
      </c>
      <c r="C44" s="20">
        <v>2.5</v>
      </c>
      <c r="D44" s="30">
        <f>71/96*100</f>
        <v>73.958333333333343</v>
      </c>
      <c r="E44" s="41">
        <v>4</v>
      </c>
      <c r="F44" s="41">
        <v>71</v>
      </c>
      <c r="G44" s="41">
        <v>6</v>
      </c>
      <c r="H44" s="41">
        <v>5</v>
      </c>
      <c r="I44" s="41">
        <v>9</v>
      </c>
      <c r="J44" s="21" t="s">
        <v>37</v>
      </c>
    </row>
    <row r="45" spans="2:10" ht="16.5" x14ac:dyDescent="0.3">
      <c r="B45" s="19">
        <v>39</v>
      </c>
      <c r="C45" s="20">
        <v>2.5</v>
      </c>
      <c r="D45" s="30">
        <f>43/96*100</f>
        <v>44.791666666666671</v>
      </c>
      <c r="E45" s="41">
        <v>36</v>
      </c>
      <c r="F45" s="41">
        <v>43</v>
      </c>
      <c r="G45" s="41">
        <v>3</v>
      </c>
      <c r="H45" s="41">
        <v>10</v>
      </c>
      <c r="I45" s="41">
        <v>4</v>
      </c>
      <c r="J45" s="21" t="s">
        <v>37</v>
      </c>
    </row>
    <row r="46" spans="2:10" ht="16.5" x14ac:dyDescent="0.3">
      <c r="B46" s="19">
        <v>40</v>
      </c>
      <c r="C46" s="20">
        <v>2.5</v>
      </c>
      <c r="D46" s="30">
        <f>34/96*100</f>
        <v>35.416666666666671</v>
      </c>
      <c r="E46" s="41">
        <v>34</v>
      </c>
      <c r="F46" s="41">
        <v>8</v>
      </c>
      <c r="G46" s="41">
        <v>14</v>
      </c>
      <c r="H46" s="41">
        <v>3</v>
      </c>
      <c r="I46" s="41">
        <v>37</v>
      </c>
      <c r="J46" s="21" t="s">
        <v>37</v>
      </c>
    </row>
  </sheetData>
  <mergeCells count="2">
    <mergeCell ref="B2:J2"/>
    <mergeCell ref="G7:H7"/>
  </mergeCells>
  <phoneticPr fontId="1" type="noConversion"/>
  <conditionalFormatting sqref="D7:D46">
    <cfRule type="cellIs" dxfId="0" priority="1" operator="lessThan">
      <formula>50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전체통계표</vt:lpstr>
      <vt:lpstr>산업재산권법통계표</vt:lpstr>
      <vt:lpstr>민법통계표</vt:lpstr>
      <vt:lpstr>자연과학통계표</vt:lpstr>
      <vt:lpstr>문항분석표(산업재산권법)</vt:lpstr>
      <vt:lpstr>문항분석표(민법개론)</vt:lpstr>
      <vt:lpstr>문항분석표(자연과학)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paten</dc:creator>
  <cp:lastModifiedBy>HOME</cp:lastModifiedBy>
  <cp:lastPrinted>2023-10-04T11:46:43Z</cp:lastPrinted>
  <dcterms:created xsi:type="dcterms:W3CDTF">2022-06-27T08:52:48Z</dcterms:created>
  <dcterms:modified xsi:type="dcterms:W3CDTF">2026-01-09T02:34:49Z</dcterms:modified>
</cp:coreProperties>
</file>