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62회대비모의고사\9월\"/>
    </mc:Choice>
  </mc:AlternateContent>
  <xr:revisionPtr revIDLastSave="0" documentId="13_ncr:1_{D1068A72-DB8D-49DE-B73E-4CD65AE755AF}" xr6:coauthVersionLast="47" xr6:coauthVersionMax="47" xr10:uidLastSave="{00000000-0000-0000-0000-000000000000}"/>
  <bookViews>
    <workbookView xWindow="38280" yWindow="3150" windowWidth="29040" windowHeight="15840" activeTab="2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개론통계표" sheetId="10" r:id="rId4"/>
    <sheet name="문항분석표(산업재산권법)" sheetId="4" r:id="rId5"/>
    <sheet name="문항분석표(민법개론)" sheetId="3" r:id="rId6"/>
    <sheet name="문항분석표(자연과학개론)" sheetId="9" r:id="rId7"/>
  </sheets>
  <definedNames>
    <definedName name="_xlnm._FilterDatabase" localSheetId="2" hidden="1">민법통계표!#REF!</definedName>
    <definedName name="_xlnm._FilterDatabase" localSheetId="3" hidden="1">자연과학개론통계표!#REF!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0" l="1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Q41" i="10"/>
  <c r="U52" i="7"/>
  <c r="U7" i="7"/>
  <c r="U5" i="7"/>
  <c r="V5" i="7" s="1"/>
  <c r="U10" i="7"/>
  <c r="U11" i="7"/>
  <c r="U12" i="7"/>
  <c r="U13" i="7"/>
  <c r="U14" i="7"/>
  <c r="U15" i="7"/>
  <c r="U16" i="7"/>
  <c r="U21" i="7"/>
  <c r="U22" i="7"/>
  <c r="U23" i="7"/>
  <c r="U24" i="7"/>
  <c r="U25" i="7"/>
  <c r="U26" i="7"/>
  <c r="U27" i="7"/>
  <c r="U28" i="7"/>
  <c r="U32" i="7"/>
  <c r="U33" i="7"/>
  <c r="U34" i="7"/>
  <c r="U35" i="7"/>
  <c r="U36" i="7"/>
  <c r="U37" i="7"/>
  <c r="U38" i="7"/>
  <c r="U39" i="7"/>
  <c r="U40" i="7"/>
  <c r="U44" i="7"/>
  <c r="U45" i="7"/>
  <c r="U46" i="7"/>
  <c r="U47" i="7"/>
  <c r="Q45" i="10"/>
  <c r="Q44" i="10"/>
  <c r="Q43" i="10"/>
  <c r="Q35" i="10"/>
  <c r="Q34" i="10"/>
  <c r="Q33" i="10"/>
  <c r="Q32" i="10"/>
  <c r="Q31" i="10"/>
  <c r="Q30" i="10"/>
  <c r="Q28" i="10"/>
  <c r="Q27" i="10"/>
  <c r="Q26" i="10"/>
  <c r="Q25" i="10"/>
  <c r="Q24" i="10"/>
  <c r="Q23" i="10"/>
  <c r="Q22" i="10"/>
  <c r="Q21" i="10"/>
  <c r="Q20" i="10"/>
  <c r="Q19" i="10"/>
  <c r="Q18" i="10"/>
  <c r="Q15" i="10"/>
  <c r="Q14" i="10"/>
  <c r="Q9" i="10"/>
  <c r="Q8" i="10"/>
  <c r="Q7" i="10"/>
  <c r="Q6" i="10"/>
  <c r="Q5" i="10"/>
  <c r="R5" i="10" s="1"/>
  <c r="R6" i="10" s="1"/>
  <c r="Q29" i="10" l="1"/>
  <c r="Q10" i="10"/>
  <c r="Q36" i="10"/>
  <c r="Q11" i="10"/>
  <c r="Q37" i="10"/>
  <c r="Q38" i="10"/>
  <c r="Q12" i="10"/>
  <c r="Q13" i="10"/>
  <c r="Q39" i="10"/>
  <c r="Q16" i="10"/>
  <c r="Q40" i="10"/>
  <c r="Q17" i="10"/>
  <c r="U9" i="7"/>
  <c r="U20" i="7"/>
  <c r="U8" i="7"/>
  <c r="U43" i="7"/>
  <c r="U31" i="7"/>
  <c r="U19" i="7"/>
  <c r="U42" i="7"/>
  <c r="U30" i="7"/>
  <c r="U18" i="7"/>
  <c r="U6" i="7"/>
  <c r="V6" i="7" s="1"/>
  <c r="V7" i="7" s="1"/>
  <c r="V8" i="7" s="1"/>
  <c r="V9" i="7" s="1"/>
  <c r="V10" i="7" s="1"/>
  <c r="V11" i="7" s="1"/>
  <c r="V12" i="7" s="1"/>
  <c r="V13" i="7" s="1"/>
  <c r="V14" i="7" s="1"/>
  <c r="V15" i="7" s="1"/>
  <c r="V16" i="7" s="1"/>
  <c r="U41" i="7"/>
  <c r="U29" i="7"/>
  <c r="U17" i="7"/>
  <c r="R7" i="10"/>
  <c r="R8" i="10" s="1"/>
  <c r="R9" i="10" s="1"/>
  <c r="Q26" i="2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R10" i="10" l="1"/>
  <c r="R11" i="10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R45" i="10" s="1"/>
  <c r="V17" i="7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R6" i="2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<sst xmlns="http://schemas.openxmlformats.org/spreadsheetml/2006/main" count="717" uniqueCount="172">
  <si>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</si>
  <si>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</si>
  <si>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</si>
  <si>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</si>
  <si>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</si>
  <si>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</si>
  <si>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수험번호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</si>
  <si>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</si>
  <si>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</si>
  <si>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</si>
  <si>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</si>
  <si>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</si>
  <si>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</si>
  <si>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</si>
  <si>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</si>
  <si>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</si>
  <si>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</si>
  <si>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</si>
  <si>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</si>
  <si>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</si>
  <si>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</si>
  <si>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</si>
  <si>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</si>
  <si>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</si>
  <si>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</si>
  <si>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</si>
  <si>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</si>
  <si>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boncouragemj1</t>
  </si>
  <si>
    <t>minji9926</t>
  </si>
  <si>
    <t>ejh0816</t>
  </si>
  <si>
    <t>h1050375</t>
  </si>
  <si>
    <t>phs585</t>
  </si>
  <si>
    <t>sujeong96</t>
  </si>
  <si>
    <t>jaduangdu</t>
  </si>
  <si>
    <t>dkstmdfh</t>
  </si>
  <si>
    <t>realossup</t>
  </si>
  <si>
    <t>tlawognss</t>
  </si>
  <si>
    <t>zmdk818</t>
  </si>
  <si>
    <t>JCNS</t>
  </si>
  <si>
    <t>wjdrbasd12</t>
  </si>
  <si>
    <t>seoc0815</t>
  </si>
  <si>
    <t>aroundworld</t>
  </si>
  <si>
    <t>dakyeong11</t>
  </si>
  <si>
    <t>chlrbgjs</t>
  </si>
  <si>
    <t>dwt1237</t>
  </si>
  <si>
    <t>sjkim100</t>
  </si>
  <si>
    <t>asasas89</t>
  </si>
  <si>
    <t>kimhj5626</t>
  </si>
  <si>
    <t>ehsghksdl65</t>
  </si>
  <si>
    <t>tlsghdrb</t>
  </si>
  <si>
    <t>beleubendo</t>
  </si>
  <si>
    <t>suu5899</t>
  </si>
  <si>
    <t>noir12</t>
  </si>
  <si>
    <t>kimms312</t>
  </si>
  <si>
    <t>seong925</t>
  </si>
  <si>
    <t>rnalswo101</t>
  </si>
  <si>
    <t>zzong911</t>
  </si>
  <si>
    <t>wgsmr72</t>
  </si>
  <si>
    <t>lather</t>
  </si>
  <si>
    <t>gpdud1024</t>
  </si>
  <si>
    <t>jounghun0922</t>
  </si>
  <si>
    <t>qhrua7</t>
  </si>
  <si>
    <t>fourforyou</t>
  </si>
  <si>
    <t>mj171</t>
  </si>
  <si>
    <t>bbcpe55</t>
  </si>
  <si>
    <t>sihun9296</t>
  </si>
  <si>
    <t>ellieshin12</t>
  </si>
  <si>
    <t>kingwodms</t>
  </si>
  <si>
    <t>do2hyeoni</t>
  </si>
  <si>
    <t>report4326</t>
  </si>
  <si>
    <t>rotion1</t>
  </si>
  <si>
    <t>mshyuk999</t>
  </si>
  <si>
    <t>yoenkwon</t>
  </si>
  <si>
    <t>jhill11</t>
  </si>
  <si>
    <t>mwj0831</t>
  </si>
  <si>
    <t>jhlee1858</t>
  </si>
  <si>
    <t>diana1004</t>
  </si>
  <si>
    <t>hyj2435</t>
  </si>
  <si>
    <t>light3511</t>
  </si>
  <si>
    <t>xyx915</t>
  </si>
  <si>
    <t>nhyhy1219</t>
  </si>
  <si>
    <t>songtopia</t>
  </si>
  <si>
    <t>lsy991119</t>
  </si>
  <si>
    <t>qwe680524</t>
  </si>
  <si>
    <t>rlawhdans1r</t>
  </si>
  <si>
    <t>louie0411</t>
  </si>
  <si>
    <t>jaehwan8626</t>
  </si>
  <si>
    <t>itaru</t>
  </si>
  <si>
    <t>yousiab</t>
  </si>
  <si>
    <t>ansdmsals</t>
  </si>
  <si>
    <t>hyuniyo28</t>
  </si>
  <si>
    <t>kjmh980716</t>
  </si>
  <si>
    <t>dhsep1523</t>
  </si>
  <si>
    <t>hghe1214</t>
  </si>
  <si>
    <t>자연과학개론</t>
    <phoneticPr fontId="7" type="noConversion"/>
  </si>
  <si>
    <t>academicus15</t>
  </si>
  <si>
    <t>ssyyjj0517</t>
  </si>
  <si>
    <t>wkek0524</t>
  </si>
  <si>
    <t>mriver40</t>
  </si>
  <si>
    <t>sonwk99</t>
  </si>
  <si>
    <t>openwisdom</t>
  </si>
  <si>
    <t>hansoeun11</t>
  </si>
  <si>
    <t>yjun9911</t>
  </si>
  <si>
    <t>hkangus98</t>
  </si>
  <si>
    <t>emily333</t>
  </si>
  <si>
    <t>pjw3522</t>
  </si>
  <si>
    <t>kjwan7799</t>
  </si>
  <si>
    <t>euieun12</t>
  </si>
  <si>
    <t>hojin951</t>
  </si>
  <si>
    <t>yeain1994</t>
  </si>
  <si>
    <t>mjkim0324</t>
  </si>
  <si>
    <t>oasis02k</t>
  </si>
  <si>
    <t>dreami9702</t>
  </si>
  <si>
    <t>epqlf6583</t>
  </si>
  <si>
    <t>bybn0</t>
  </si>
  <si>
    <t>kmy991029</t>
  </si>
  <si>
    <t>hhh</t>
  </si>
  <si>
    <t>bes07192</t>
  </si>
  <si>
    <t>물리</t>
    <phoneticPr fontId="3" type="noConversion"/>
  </si>
  <si>
    <t>화학</t>
    <phoneticPr fontId="3" type="noConversion"/>
  </si>
  <si>
    <t>생물</t>
    <phoneticPr fontId="3" type="noConversion"/>
  </si>
  <si>
    <t>지구과학</t>
    <phoneticPr fontId="3" type="noConversion"/>
  </si>
  <si>
    <t>tjdus0208</t>
  </si>
  <si>
    <t>seuni0901</t>
  </si>
  <si>
    <t>qusfltk2</t>
  </si>
  <si>
    <t>kimsh0621</t>
  </si>
  <si>
    <t>May</t>
  </si>
  <si>
    <t>daun20325</t>
  </si>
  <si>
    <t>ksh57302</t>
  </si>
  <si>
    <t>7030157</t>
  </si>
  <si>
    <t>gsh508123</t>
  </si>
  <si>
    <t>syrebecca</t>
  </si>
  <si>
    <t>xcv005</t>
  </si>
  <si>
    <t>rabbitty95</t>
  </si>
  <si>
    <t>rlxo2691</t>
  </si>
  <si>
    <t>shl5311</t>
  </si>
  <si>
    <t>cjw1009</t>
  </si>
  <si>
    <t>duddid</t>
  </si>
  <si>
    <t>ggakswo</t>
  </si>
  <si>
    <t>tnqkrwkao21</t>
  </si>
  <si>
    <t>jhs7574</t>
  </si>
  <si>
    <t>skaxodid111</t>
  </si>
  <si>
    <t>kimth0424</t>
  </si>
  <si>
    <t>seoyeonsong111</t>
  </si>
  <si>
    <t>kmuny22</t>
  </si>
  <si>
    <t>ufo1949</t>
  </si>
  <si>
    <t>kjhkhc0126</t>
  </si>
  <si>
    <t>jongho0214</t>
  </si>
  <si>
    <t>yyi0922</t>
  </si>
  <si>
    <t>may0225</t>
  </si>
  <si>
    <t>lynnsun8584</t>
  </si>
  <si>
    <t>xigys5395</t>
  </si>
  <si>
    <t>wnsgh8111</t>
  </si>
  <si>
    <t>croco0406</t>
  </si>
  <si>
    <t>goodwhl88</t>
  </si>
  <si>
    <t>sydsh19</t>
  </si>
  <si>
    <t>gn0104</t>
  </si>
  <si>
    <t>onion2118</t>
  </si>
  <si>
    <t>ysp101500</t>
  </si>
  <si>
    <t>phs1117</t>
  </si>
  <si>
    <t>명</t>
    <phoneticPr fontId="3" type="noConversion"/>
  </si>
  <si>
    <t>평균점수</t>
    <phoneticPr fontId="3" type="noConversion"/>
  </si>
  <si>
    <t>점</t>
    <phoneticPr fontId="3" type="noConversion"/>
  </si>
  <si>
    <t>최고점수</t>
    <phoneticPr fontId="3" type="noConversion"/>
  </si>
  <si>
    <t>상위 %</t>
  </si>
  <si>
    <t>THE PREMIUM 9월 실전모의고사</t>
  </si>
  <si>
    <t>THE PREMIUM 9월 실전모의고사(산업재산권법)</t>
  </si>
  <si>
    <t>THE PREMIUM 9월 실전모의고사(민법개론)</t>
  </si>
  <si>
    <t>THE PREMIUM 9월 실전모의고사(자연과학개론)</t>
  </si>
  <si>
    <t>총점</t>
  </si>
  <si>
    <t>성적순</t>
  </si>
  <si>
    <t>복수정답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</si>
</sst>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"/>
    <numFmt numFmtId="177" formatCode="_-* #,##0.0_-;\-* #,##0.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  <font>
      <sz val="11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41" fontId="15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0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7" fontId="4" fillId="5" borderId="1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 2" xfId="1" xr:uid="{875AC670-3B60-40ED-BAE8-90D13049C1BF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</a:t>
            </a:r>
          </a:p>
          <a:p>
            <a:pPr>
              <a:defRPr/>
            </a:pPr>
            <a:r>
              <a:rPr lang="en-US" altLang="ko-KR" sz="1800"/>
              <a:t>9</a:t>
            </a:r>
            <a:r>
              <a:rPr lang="ko-KR" altLang="en-US" sz="1800"/>
              <a:t>월 실전모의고사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4256248182057563"/>
          <c:y val="3.7249580841772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전체통계표!$U$4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전체통계표!$T$5:$T$63</c:f>
              <c:strCache>
                <c:ptCount val="49"/>
                <c:pt idx="0">
                  <c:v>97.5</c:v>
                </c:pt>
                <c:pt idx="1">
                  <c:v>93.8</c:v>
                </c:pt>
                <c:pt idx="2">
                  <c:v>89.2</c:v>
                </c:pt>
                <c:pt idx="3">
                  <c:v>87.5</c:v>
                </c:pt>
                <c:pt idx="4">
                  <c:v>85.8</c:v>
                </c:pt>
                <c:pt idx="5">
                  <c:v>85.0</c:v>
                </c:pt>
                <c:pt idx="6">
                  <c:v>83.8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전체통계표!$U$5:$U$47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4</c:v>
                </c:pt>
                <c:pt idx="31">
                  <c:v>4</c:v>
                </c:pt>
                <c:pt idx="32">
                  <c:v>8</c:v>
                </c:pt>
                <c:pt idx="33">
                  <c:v>7</c:v>
                </c:pt>
                <c:pt idx="34">
                  <c:v>0</c:v>
                </c:pt>
                <c:pt idx="35">
                  <c:v>0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4</c:v>
                </c:pt>
                <c:pt idx="40">
                  <c:v>9</c:v>
                </c:pt>
                <c:pt idx="41">
                  <c:v>7</c:v>
                </c:pt>
                <c:pt idx="4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전체통계표!$T$4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strCache>
                      <c:ptCount val="4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전체통계표!$T$5:$T$63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97.5</c:v>
                      </c:pt>
                      <c:pt idx="1">
                        <c:v>93.8</c:v>
                      </c:pt>
                      <c:pt idx="2">
                        <c:v>89.2</c:v>
                      </c:pt>
                      <c:pt idx="3">
                        <c:v>87.5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9</a:t>
            </a:r>
            <a:r>
              <a:rPr lang="ko-KR" altLang="en-US" sz="1800"/>
              <a:t>월 실전모의고사 산업재산권법</a:t>
            </a:r>
            <a:r>
              <a:rPr lang="en-US" altLang="ko-KR" sz="1800"/>
              <a:t>(</a:t>
            </a:r>
            <a:r>
              <a:rPr lang="ko-KR" altLang="en-US" sz="1800"/>
              <a:t>통계표</a:t>
            </a:r>
            <a:r>
              <a:rPr lang="en-US" altLang="ko-KR" sz="1800"/>
              <a:t>)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9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민</a:t>
            </a:r>
            <a:r>
              <a:rPr lang="ko-KR" altLang="ko-KR" sz="1800" b="0" i="0" baseline="0">
                <a:effectLst/>
              </a:rPr>
              <a:t>법</a:t>
            </a:r>
            <a:r>
              <a:rPr lang="ko-KR" altLang="en-US" sz="1800" b="0" i="0" baseline="0">
                <a:effectLst/>
              </a:rPr>
              <a:t>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9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실전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자연과학개론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자연과학개론통계표!$Q$4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자연과학개론통계표!$P$5:$P$45</c15:sqref>
                  </c15:fullRef>
                </c:ext>
              </c:extLst>
              <c:f>자연과학개론통계표!$P$5:$P$44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자연과학개론통계표!$Q$5:$Q$45</c15:sqref>
                  </c15:fullRef>
                </c:ext>
              </c:extLst>
              <c:f>자연과학개론통계표!$Q$5:$Q$44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  <c:pt idx="26">
                  <c:v>6</c:v>
                </c:pt>
                <c:pt idx="27">
                  <c:v>6</c:v>
                </c:pt>
                <c:pt idx="28">
                  <c:v>1</c:v>
                </c:pt>
                <c:pt idx="29">
                  <c:v>8</c:v>
                </c:pt>
                <c:pt idx="30">
                  <c:v>5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6-4D1C-97B2-9B1019BF6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자연과학개론통계표!$P$4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자연과학개론통계표!$P$5:$P$45</c15:sqref>
                        </c15:fullRef>
                        <c15:formulaRef>
                          <c15:sqref>자연과학개론통계표!$P$5:$P$44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자연과학개론통계표!$P$6:$P$45</c15:sqref>
                        </c15:fullRef>
                        <c15:formulaRef>
                          <c15:sqref>자연과학개론통계표!$P$6:$P$45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A66-4D1C-97B2-9B1019BF6B0D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154110</xdr:colOff>
      <xdr:row>3</xdr:row>
      <xdr:rowOff>56029</xdr:rowOff>
    </xdr:from>
    <xdr:to>
      <xdr:col>18</xdr:col>
      <xdr:colOff>381000</xdr:colOff>
      <xdr:row>117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ACA8032-5121-400B-B70B-193D50D64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D1:W141"/>
  <sheetViews>
    <sheetView showGridLines="0" zoomScale="85" zoomScaleNormal="85" workbookViewId="0">
      <selection activeCell="F22" sqref="F22"/>
    </sheetView>
  </sheetViews>
  <sheetFormatPr defaultRowHeight="16.5" x14ac:dyDescent="0.3"/>
  <cols>
    <col min="4" max="4" width="14.375" bestFit="1" customWidth="1"/>
    <col min="5" max="5" width="10.75" bestFit="1" customWidth="1"/>
    <col min="6" max="6" width="10.25" bestFit="1" customWidth="1"/>
    <col min="7" max="7" width="8.75" bestFit="1" customWidth="1"/>
    <col min="8" max="8" width="11.25" customWidth="1"/>
    <col min="9" max="9" width="8.75" customWidth="1"/>
  </cols>
  <sheetData>
    <row r="1" spans="4:23" ht="16.5" customHeight="1" x14ac:dyDescent="0.3">
      <c r="D1" s="39" t="s">
        <v>165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4:23" ht="16.5" customHeight="1" x14ac:dyDescent="0.3"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4" spans="4:23" ht="17.25" thickBot="1" x14ac:dyDescent="0.35">
      <c r="D4" s="37" t="s">
        <v>25</v>
      </c>
      <c r="E4" s="37" t="s">
        <v>6</v>
      </c>
      <c r="F4" s="3" t="s">
        <v>22</v>
      </c>
      <c r="G4" s="3" t="s">
        <v>23</v>
      </c>
      <c r="H4" s="3" t="s">
        <v>94</v>
      </c>
      <c r="I4" s="3" t="s">
        <v>21</v>
      </c>
      <c r="J4" s="3" t="s">
        <v>5</v>
      </c>
      <c r="K4" s="3" t="s">
        <v>4</v>
      </c>
      <c r="T4" s="12" t="s">
        <v>3</v>
      </c>
      <c r="U4" s="11" t="s">
        <v>2</v>
      </c>
      <c r="V4" s="10" t="s">
        <v>1</v>
      </c>
    </row>
    <row r="5" spans="4:23" ht="17.25" thickBot="1" x14ac:dyDescent="0.35">
      <c r="D5" s="36" t="s">
        <v>30</v>
      </c>
      <c r="E5" s="36">
        <v>24090028</v>
      </c>
      <c r="F5" s="33">
        <v>90</v>
      </c>
      <c r="G5" s="33">
        <v>92.5</v>
      </c>
      <c r="H5" s="33">
        <v>60</v>
      </c>
      <c r="I5" s="9">
        <v>80.833333333333329</v>
      </c>
      <c r="J5" s="2">
        <v>1</v>
      </c>
      <c r="K5" s="9">
        <v>1.2345679012345678</v>
      </c>
      <c r="T5" s="29">
        <v>97.5</v>
      </c>
      <c r="U5" s="6">
        <f>FREQUENCY($I$5:$I$117,T5:$T$47)</f>
        <v>0</v>
      </c>
      <c r="V5" s="5">
        <f>U5</f>
        <v>0</v>
      </c>
    </row>
    <row r="6" spans="4:23" ht="17.45" customHeight="1" thickBot="1" x14ac:dyDescent="0.35">
      <c r="D6" s="36" t="s">
        <v>35</v>
      </c>
      <c r="E6" s="36">
        <v>24090053</v>
      </c>
      <c r="F6" s="33">
        <v>82.5</v>
      </c>
      <c r="G6" s="33">
        <v>85</v>
      </c>
      <c r="H6" s="33">
        <v>57.5</v>
      </c>
      <c r="I6" s="9">
        <v>75</v>
      </c>
      <c r="J6" s="2">
        <v>2</v>
      </c>
      <c r="K6" s="9">
        <v>2.4691358024691357</v>
      </c>
      <c r="T6" s="29">
        <v>93.8</v>
      </c>
      <c r="U6" s="6">
        <f>FREQUENCY($I$5:$I$117,T6:$T$47)</f>
        <v>0</v>
      </c>
      <c r="V6" s="5">
        <f t="shared" ref="V6:V45" si="0">V5+U6</f>
        <v>0</v>
      </c>
    </row>
    <row r="7" spans="4:23" ht="17.25" thickBot="1" x14ac:dyDescent="0.35">
      <c r="D7" s="36" t="s">
        <v>99</v>
      </c>
      <c r="E7" s="36">
        <v>24090082</v>
      </c>
      <c r="F7" s="33">
        <v>87.5</v>
      </c>
      <c r="G7" s="33">
        <v>62.5</v>
      </c>
      <c r="H7" s="33">
        <v>75</v>
      </c>
      <c r="I7" s="9">
        <v>75</v>
      </c>
      <c r="J7" s="2">
        <v>2</v>
      </c>
      <c r="K7" s="9">
        <v>2.4691358024691357</v>
      </c>
      <c r="T7" s="29">
        <v>89.2</v>
      </c>
      <c r="U7" s="6">
        <f>FREQUENCY($I$5:$I$117,T7:$T$47)</f>
        <v>0</v>
      </c>
      <c r="V7" s="5">
        <f t="shared" si="0"/>
        <v>0</v>
      </c>
    </row>
    <row r="8" spans="4:23" ht="17.25" thickBot="1" x14ac:dyDescent="0.35">
      <c r="D8" s="36" t="s">
        <v>44</v>
      </c>
      <c r="E8" s="36">
        <v>24090040</v>
      </c>
      <c r="F8" s="33">
        <v>90</v>
      </c>
      <c r="G8" s="33">
        <v>72.5</v>
      </c>
      <c r="H8" s="33">
        <v>60</v>
      </c>
      <c r="I8" s="9">
        <v>74.166666666666671</v>
      </c>
      <c r="J8" s="2">
        <v>4</v>
      </c>
      <c r="K8" s="9">
        <v>4.9382716049382713</v>
      </c>
      <c r="T8" s="29">
        <v>87.5</v>
      </c>
      <c r="U8" s="6">
        <f>FREQUENCY($I$5:$I$117,T8:$T$47)</f>
        <v>0</v>
      </c>
      <c r="V8" s="5">
        <f t="shared" si="0"/>
        <v>0</v>
      </c>
    </row>
    <row r="9" spans="4:23" ht="17.25" thickBot="1" x14ac:dyDescent="0.35">
      <c r="D9" s="36" t="s">
        <v>42</v>
      </c>
      <c r="E9" s="36">
        <v>24090050</v>
      </c>
      <c r="F9" s="33">
        <v>77.5</v>
      </c>
      <c r="G9" s="33">
        <v>82.5</v>
      </c>
      <c r="H9" s="33">
        <v>60</v>
      </c>
      <c r="I9" s="9">
        <v>73.333333333333329</v>
      </c>
      <c r="J9" s="2">
        <v>5</v>
      </c>
      <c r="K9" s="9">
        <v>6.1728395061728394</v>
      </c>
      <c r="T9" s="29">
        <v>85.833333333333329</v>
      </c>
      <c r="U9" s="6">
        <f>FREQUENCY($I$5:$I$117,T9:$T$47)</f>
        <v>0</v>
      </c>
      <c r="V9" s="5">
        <f>V8+U9</f>
        <v>0</v>
      </c>
    </row>
    <row r="10" spans="4:23" ht="17.25" thickBot="1" x14ac:dyDescent="0.35">
      <c r="D10" s="36" t="s">
        <v>89</v>
      </c>
      <c r="E10" s="36">
        <v>24090045</v>
      </c>
      <c r="F10" s="33">
        <v>92.5</v>
      </c>
      <c r="G10" s="33">
        <v>85</v>
      </c>
      <c r="H10" s="33">
        <v>40</v>
      </c>
      <c r="I10" s="9">
        <v>72.5</v>
      </c>
      <c r="J10" s="2">
        <v>6</v>
      </c>
      <c r="K10" s="9">
        <v>7.4074074074074066</v>
      </c>
      <c r="T10" s="29">
        <v>85</v>
      </c>
      <c r="U10" s="6">
        <f>FREQUENCY($I$5:$I$117,T10:$T$47)</f>
        <v>0</v>
      </c>
      <c r="V10" s="5">
        <f t="shared" si="0"/>
        <v>0</v>
      </c>
    </row>
    <row r="11" spans="4:23" ht="17.25" thickBot="1" x14ac:dyDescent="0.35">
      <c r="D11" s="36" t="s">
        <v>36</v>
      </c>
      <c r="E11" s="36">
        <v>24090051</v>
      </c>
      <c r="F11" s="33">
        <v>80</v>
      </c>
      <c r="G11" s="33">
        <v>75</v>
      </c>
      <c r="H11" s="33">
        <v>60</v>
      </c>
      <c r="I11" s="9">
        <v>71.666666666666671</v>
      </c>
      <c r="J11" s="2">
        <v>7</v>
      </c>
      <c r="K11" s="9">
        <v>8.6419753086419746</v>
      </c>
      <c r="T11" s="29">
        <v>83.8</v>
      </c>
      <c r="U11" s="6">
        <f>FREQUENCY($I$5:$I$117,T11:$T$47)</f>
        <v>0</v>
      </c>
      <c r="V11" s="5">
        <f t="shared" si="0"/>
        <v>0</v>
      </c>
    </row>
    <row r="12" spans="4:23" ht="17.25" thickBot="1" x14ac:dyDescent="0.35">
      <c r="D12" s="36" t="s">
        <v>100</v>
      </c>
      <c r="E12" s="36">
        <v>24090102</v>
      </c>
      <c r="F12" s="33">
        <v>85</v>
      </c>
      <c r="G12" s="33">
        <v>75</v>
      </c>
      <c r="H12" s="33">
        <v>50</v>
      </c>
      <c r="I12" s="9">
        <v>70</v>
      </c>
      <c r="J12" s="2">
        <v>8</v>
      </c>
      <c r="K12" s="9">
        <v>9.8765432098765427</v>
      </c>
      <c r="T12" s="29">
        <v>82.5</v>
      </c>
      <c r="U12" s="6">
        <f>FREQUENCY($I$5:$I$117,T12:$T$47)</f>
        <v>0</v>
      </c>
      <c r="V12" s="5">
        <f t="shared" si="0"/>
        <v>0</v>
      </c>
    </row>
    <row r="13" spans="4:23" ht="17.25" thickBot="1" x14ac:dyDescent="0.35">
      <c r="D13" s="36" t="s">
        <v>122</v>
      </c>
      <c r="E13" s="36">
        <v>24090030</v>
      </c>
      <c r="F13" s="33">
        <v>85</v>
      </c>
      <c r="G13" s="33">
        <v>77.5</v>
      </c>
      <c r="H13" s="33">
        <v>45</v>
      </c>
      <c r="I13" s="9">
        <v>69.166666666666671</v>
      </c>
      <c r="J13" s="2">
        <v>9</v>
      </c>
      <c r="K13" s="9">
        <v>11.111111111111111</v>
      </c>
      <c r="T13" s="29">
        <v>81.666666666666671</v>
      </c>
      <c r="U13" s="6">
        <f>FREQUENCY($I$5:$I$117,T13:$T$47)</f>
        <v>0</v>
      </c>
      <c r="V13" s="5">
        <f t="shared" si="0"/>
        <v>0</v>
      </c>
    </row>
    <row r="14" spans="4:23" ht="17.25" thickBot="1" x14ac:dyDescent="0.35">
      <c r="D14" s="36" t="s">
        <v>53</v>
      </c>
      <c r="E14" s="36">
        <v>24090012</v>
      </c>
      <c r="F14" s="33">
        <v>87.5</v>
      </c>
      <c r="G14" s="33">
        <v>67.5</v>
      </c>
      <c r="H14" s="33">
        <v>50</v>
      </c>
      <c r="I14" s="9">
        <v>68.333333333333329</v>
      </c>
      <c r="J14" s="2">
        <v>10</v>
      </c>
      <c r="K14" s="9">
        <v>12.345679012345679</v>
      </c>
      <c r="T14" s="29">
        <v>80.833333333333329</v>
      </c>
      <c r="U14" s="6">
        <f>FREQUENCY($I$5:$I$117,T14:$T$47)</f>
        <v>1</v>
      </c>
      <c r="V14" s="5">
        <f t="shared" si="0"/>
        <v>1</v>
      </c>
    </row>
    <row r="15" spans="4:23" ht="17.25" thickBot="1" x14ac:dyDescent="0.35">
      <c r="D15" s="36" t="s">
        <v>31</v>
      </c>
      <c r="E15" s="36">
        <v>24090027</v>
      </c>
      <c r="F15" s="33">
        <v>87.5</v>
      </c>
      <c r="G15" s="33">
        <v>82.5</v>
      </c>
      <c r="H15" s="33">
        <v>32.5</v>
      </c>
      <c r="I15" s="9">
        <v>67.5</v>
      </c>
      <c r="J15" s="2">
        <v>11</v>
      </c>
      <c r="K15" s="9">
        <v>13.580246913580247</v>
      </c>
      <c r="T15" s="29">
        <v>80</v>
      </c>
      <c r="U15" s="6">
        <f>FREQUENCY($I$5:$I$117,T15:$T$47)</f>
        <v>0</v>
      </c>
      <c r="V15" s="5">
        <f t="shared" si="0"/>
        <v>1</v>
      </c>
    </row>
    <row r="16" spans="4:23" ht="17.45" customHeight="1" thickBot="1" x14ac:dyDescent="0.35">
      <c r="D16" s="36" t="s">
        <v>28</v>
      </c>
      <c r="E16" s="36">
        <v>24090020</v>
      </c>
      <c r="F16" s="33">
        <v>72.5</v>
      </c>
      <c r="G16" s="33">
        <v>75</v>
      </c>
      <c r="H16" s="33">
        <v>52.5</v>
      </c>
      <c r="I16" s="9">
        <v>66.666666666666671</v>
      </c>
      <c r="J16" s="2">
        <v>12</v>
      </c>
      <c r="K16" s="9">
        <v>14.814814814814813</v>
      </c>
      <c r="T16" s="29">
        <v>79.166666666666671</v>
      </c>
      <c r="U16" s="6">
        <f>FREQUENCY($I$5:$I$117,T16:$T$47)</f>
        <v>0</v>
      </c>
      <c r="V16" s="5">
        <f>V15+U16</f>
        <v>1</v>
      </c>
    </row>
    <row r="17" spans="4:22" ht="17.25" thickBot="1" x14ac:dyDescent="0.35">
      <c r="D17" s="36" t="s">
        <v>123</v>
      </c>
      <c r="E17" s="36">
        <v>24090063</v>
      </c>
      <c r="F17" s="33">
        <v>72.5</v>
      </c>
      <c r="G17" s="33">
        <v>67.5</v>
      </c>
      <c r="H17" s="33">
        <v>52.5</v>
      </c>
      <c r="I17" s="9">
        <v>64.166666666666671</v>
      </c>
      <c r="J17" s="2">
        <v>13</v>
      </c>
      <c r="K17" s="9">
        <v>16.049382716049383</v>
      </c>
      <c r="T17" s="29">
        <v>78.333333333333329</v>
      </c>
      <c r="U17" s="6">
        <f>FREQUENCY($I$5:$I$117,T17:$T$47)</f>
        <v>0</v>
      </c>
      <c r="V17" s="5">
        <f t="shared" si="0"/>
        <v>1</v>
      </c>
    </row>
    <row r="18" spans="4:22" ht="17.25" thickBot="1" x14ac:dyDescent="0.35">
      <c r="D18" s="36" t="s">
        <v>38</v>
      </c>
      <c r="E18" s="36">
        <v>24090087</v>
      </c>
      <c r="F18" s="33">
        <v>75</v>
      </c>
      <c r="G18" s="33">
        <v>70</v>
      </c>
      <c r="H18" s="33">
        <v>47.5</v>
      </c>
      <c r="I18" s="9">
        <v>64.166666666666671</v>
      </c>
      <c r="J18" s="2">
        <v>13</v>
      </c>
      <c r="K18" s="9">
        <v>16.049382716049383</v>
      </c>
      <c r="T18" s="29">
        <v>77.5</v>
      </c>
      <c r="U18" s="6">
        <f>FREQUENCY($I$5:$I$117,T18:$T$47)</f>
        <v>0</v>
      </c>
      <c r="V18" s="5">
        <f t="shared" si="0"/>
        <v>1</v>
      </c>
    </row>
    <row r="19" spans="4:22" ht="17.25" thickBot="1" x14ac:dyDescent="0.35">
      <c r="D19" s="36" t="s">
        <v>124</v>
      </c>
      <c r="E19" s="36">
        <v>24090023</v>
      </c>
      <c r="F19" s="33">
        <v>70</v>
      </c>
      <c r="G19" s="33">
        <v>72.5</v>
      </c>
      <c r="H19" s="33">
        <v>47.5</v>
      </c>
      <c r="I19" s="9">
        <v>63.333333333333336</v>
      </c>
      <c r="J19" s="2">
        <v>15</v>
      </c>
      <c r="K19" s="9">
        <v>18.518518518518519</v>
      </c>
      <c r="T19" s="29">
        <v>75.833333333333329</v>
      </c>
      <c r="U19" s="6">
        <f>FREQUENCY($I$5:$I$117,T19:$T$47)</f>
        <v>0</v>
      </c>
      <c r="V19" s="5">
        <f t="shared" si="0"/>
        <v>1</v>
      </c>
    </row>
    <row r="20" spans="4:22" ht="17.25" customHeight="1" thickBot="1" x14ac:dyDescent="0.35">
      <c r="D20" s="36" t="s">
        <v>45</v>
      </c>
      <c r="E20" s="36">
        <v>24090074</v>
      </c>
      <c r="F20" s="33">
        <v>77.5</v>
      </c>
      <c r="G20" s="33">
        <v>85</v>
      </c>
      <c r="H20" s="33">
        <v>27.5</v>
      </c>
      <c r="I20" s="9">
        <v>63.333333333333336</v>
      </c>
      <c r="J20" s="2">
        <v>15</v>
      </c>
      <c r="K20" s="9">
        <v>18.518518518518519</v>
      </c>
      <c r="T20" s="29">
        <v>75</v>
      </c>
      <c r="U20" s="6">
        <f>FREQUENCY($I$5:$I$117,T20:$T$47)</f>
        <v>2</v>
      </c>
      <c r="V20" s="5">
        <f t="shared" si="0"/>
        <v>3</v>
      </c>
    </row>
    <row r="21" spans="4:22" ht="17.45" customHeight="1" thickBot="1" x14ac:dyDescent="0.35">
      <c r="D21" s="36" t="s">
        <v>125</v>
      </c>
      <c r="E21" s="36">
        <v>24090070</v>
      </c>
      <c r="F21" s="33">
        <v>75</v>
      </c>
      <c r="G21" s="33">
        <v>70</v>
      </c>
      <c r="H21" s="33">
        <v>42.5</v>
      </c>
      <c r="I21" s="9">
        <v>62.5</v>
      </c>
      <c r="J21" s="2">
        <v>17</v>
      </c>
      <c r="K21" s="9">
        <v>20.987654320987652</v>
      </c>
      <c r="T21" s="29">
        <v>74.166666666666671</v>
      </c>
      <c r="U21" s="6">
        <f>FREQUENCY($I$5:$I$117,T21:$T$47)</f>
        <v>1</v>
      </c>
      <c r="V21" s="5">
        <f t="shared" si="0"/>
        <v>4</v>
      </c>
    </row>
    <row r="22" spans="4:22" ht="17.25" thickBot="1" x14ac:dyDescent="0.35">
      <c r="D22" s="36" t="s">
        <v>40</v>
      </c>
      <c r="E22" s="36">
        <v>24090089</v>
      </c>
      <c r="F22" s="33">
        <v>75</v>
      </c>
      <c r="G22" s="33">
        <v>62.5</v>
      </c>
      <c r="H22" s="33">
        <v>50</v>
      </c>
      <c r="I22" s="9">
        <v>62.5</v>
      </c>
      <c r="J22" s="2">
        <v>17</v>
      </c>
      <c r="K22" s="9">
        <v>20.987654320987652</v>
      </c>
      <c r="T22" s="29">
        <v>73.333333333333329</v>
      </c>
      <c r="U22" s="6">
        <f>FREQUENCY($I$5:$I$117,T22:$T$47)</f>
        <v>1</v>
      </c>
      <c r="V22" s="5">
        <f>V21+U22</f>
        <v>5</v>
      </c>
    </row>
    <row r="23" spans="4:22" ht="17.25" thickBot="1" x14ac:dyDescent="0.35">
      <c r="D23" s="36" t="s">
        <v>126</v>
      </c>
      <c r="E23" s="36">
        <v>24090117</v>
      </c>
      <c r="F23" s="33">
        <v>82.5</v>
      </c>
      <c r="G23" s="33">
        <v>70</v>
      </c>
      <c r="H23" s="33">
        <v>35</v>
      </c>
      <c r="I23" s="9">
        <v>62.5</v>
      </c>
      <c r="J23" s="2">
        <v>17</v>
      </c>
      <c r="K23" s="9">
        <v>20.987654320987652</v>
      </c>
      <c r="T23" s="29">
        <v>72.5</v>
      </c>
      <c r="U23" s="6">
        <f>FREQUENCY($I$5:$I$117,T23:$T$47)</f>
        <v>1</v>
      </c>
      <c r="V23" s="5">
        <f t="shared" si="0"/>
        <v>6</v>
      </c>
    </row>
    <row r="24" spans="4:22" ht="17.45" customHeight="1" thickBot="1" x14ac:dyDescent="0.35">
      <c r="D24" s="36" t="s">
        <v>127</v>
      </c>
      <c r="E24" s="36">
        <v>24090073</v>
      </c>
      <c r="F24" s="33">
        <v>80</v>
      </c>
      <c r="G24" s="33">
        <v>77.5</v>
      </c>
      <c r="H24" s="33">
        <v>27.5</v>
      </c>
      <c r="I24" s="9">
        <v>61.666666666666664</v>
      </c>
      <c r="J24" s="2">
        <v>20</v>
      </c>
      <c r="K24" s="9">
        <v>24.691358024691358</v>
      </c>
      <c r="T24" s="29">
        <v>71.666666666666671</v>
      </c>
      <c r="U24" s="6">
        <f>FREQUENCY($I$5:$I$117,T24:$T$47)</f>
        <v>1</v>
      </c>
      <c r="V24" s="5">
        <f t="shared" si="0"/>
        <v>7</v>
      </c>
    </row>
    <row r="25" spans="4:22" ht="17.45" customHeight="1" thickBot="1" x14ac:dyDescent="0.35">
      <c r="D25" s="36" t="s">
        <v>128</v>
      </c>
      <c r="E25" s="36">
        <v>24090075</v>
      </c>
      <c r="F25" s="33">
        <v>80</v>
      </c>
      <c r="G25" s="33">
        <v>60</v>
      </c>
      <c r="H25" s="33">
        <v>35</v>
      </c>
      <c r="I25" s="9">
        <v>58.333333333333336</v>
      </c>
      <c r="J25" s="2">
        <v>21</v>
      </c>
      <c r="K25" s="9">
        <v>25.925925925925924</v>
      </c>
      <c r="T25" s="29">
        <v>70.833333333333329</v>
      </c>
      <c r="U25" s="6">
        <f>FREQUENCY($I$5:$I$117,T25:$T$47)</f>
        <v>1</v>
      </c>
      <c r="V25" s="5">
        <f t="shared" si="0"/>
        <v>8</v>
      </c>
    </row>
    <row r="26" spans="4:22" ht="17.45" customHeight="1" thickBot="1" x14ac:dyDescent="0.35">
      <c r="D26" s="36" t="s">
        <v>57</v>
      </c>
      <c r="E26" s="36">
        <v>24090017</v>
      </c>
      <c r="F26" s="33">
        <v>70</v>
      </c>
      <c r="G26" s="33">
        <v>62.5</v>
      </c>
      <c r="H26" s="33">
        <v>40</v>
      </c>
      <c r="I26" s="9">
        <v>57.5</v>
      </c>
      <c r="J26" s="2">
        <v>22</v>
      </c>
      <c r="K26" s="9">
        <v>27.160493827160494</v>
      </c>
      <c r="T26" s="29">
        <v>69.166666666666671</v>
      </c>
      <c r="U26" s="6">
        <f>FREQUENCY($I$5:$I$117,T26:$T$47)</f>
        <v>1</v>
      </c>
      <c r="V26" s="5">
        <f t="shared" si="0"/>
        <v>9</v>
      </c>
    </row>
    <row r="27" spans="4:22" ht="17.25" thickBot="1" x14ac:dyDescent="0.35">
      <c r="D27" s="36" t="s">
        <v>101</v>
      </c>
      <c r="E27" s="36">
        <v>24090080</v>
      </c>
      <c r="F27" s="33">
        <v>72.5</v>
      </c>
      <c r="G27" s="33">
        <v>72.5</v>
      </c>
      <c r="H27" s="33">
        <v>27.5</v>
      </c>
      <c r="I27" s="9">
        <v>57.5</v>
      </c>
      <c r="J27" s="2">
        <v>22</v>
      </c>
      <c r="K27" s="9">
        <v>27.160493827160494</v>
      </c>
      <c r="T27" s="29">
        <v>68.333333333333329</v>
      </c>
      <c r="U27" s="6">
        <f>FREQUENCY($I$5:$I$117,T27:$T$47)</f>
        <v>2</v>
      </c>
      <c r="V27" s="5">
        <f t="shared" si="0"/>
        <v>11</v>
      </c>
    </row>
    <row r="28" spans="4:22" ht="17.25" thickBot="1" x14ac:dyDescent="0.35">
      <c r="D28" s="36" t="s">
        <v>51</v>
      </c>
      <c r="E28" s="36">
        <v>24090002</v>
      </c>
      <c r="F28" s="33">
        <v>72.5</v>
      </c>
      <c r="G28" s="33">
        <v>70</v>
      </c>
      <c r="H28" s="33">
        <v>27.5</v>
      </c>
      <c r="I28" s="9">
        <v>56.666666666666664</v>
      </c>
      <c r="J28" s="2">
        <v>24</v>
      </c>
      <c r="K28" s="9">
        <v>29.629629629629626</v>
      </c>
      <c r="T28" s="29">
        <v>66.666666666666671</v>
      </c>
      <c r="U28" s="6">
        <f>FREQUENCY($I$5:$I$117,T28:$T$47)</f>
        <v>1</v>
      </c>
      <c r="V28" s="5">
        <f t="shared" si="0"/>
        <v>12</v>
      </c>
    </row>
    <row r="29" spans="4:22" ht="17.45" customHeight="1" thickBot="1" x14ac:dyDescent="0.35">
      <c r="D29" s="36" t="s">
        <v>39</v>
      </c>
      <c r="E29" s="36">
        <v>24090060</v>
      </c>
      <c r="F29" s="33">
        <v>62.5</v>
      </c>
      <c r="G29" s="33">
        <v>72.5</v>
      </c>
      <c r="H29" s="33">
        <v>35</v>
      </c>
      <c r="I29" s="9">
        <v>56.666666666666664</v>
      </c>
      <c r="J29" s="2">
        <v>24</v>
      </c>
      <c r="K29" s="9">
        <v>29.629629629629626</v>
      </c>
      <c r="T29" s="29">
        <v>65.833333333333329</v>
      </c>
      <c r="U29" s="6">
        <f>FREQUENCY($I$5:$I$117,T29:$T$47)</f>
        <v>4</v>
      </c>
      <c r="V29" s="5">
        <f t="shared" si="0"/>
        <v>16</v>
      </c>
    </row>
    <row r="30" spans="4:22" ht="17.25" thickBot="1" x14ac:dyDescent="0.35">
      <c r="D30" s="36" t="s">
        <v>92</v>
      </c>
      <c r="E30" s="36">
        <v>24090084</v>
      </c>
      <c r="F30" s="33">
        <v>60</v>
      </c>
      <c r="G30" s="33">
        <v>67.5</v>
      </c>
      <c r="H30" s="33">
        <v>42.5</v>
      </c>
      <c r="I30" s="9">
        <v>56.666666666666664</v>
      </c>
      <c r="J30" s="2">
        <v>24</v>
      </c>
      <c r="K30" s="9">
        <v>29.629629629629626</v>
      </c>
      <c r="T30" s="29">
        <v>62.5</v>
      </c>
      <c r="U30" s="6">
        <f>FREQUENCY($I$5:$I$117,T30:$T$47)</f>
        <v>3</v>
      </c>
      <c r="V30" s="5">
        <f>V29+U30</f>
        <v>19</v>
      </c>
    </row>
    <row r="31" spans="4:22" ht="17.25" thickBot="1" x14ac:dyDescent="0.35">
      <c r="D31" s="36" t="s">
        <v>129</v>
      </c>
      <c r="E31" s="36">
        <v>24090113</v>
      </c>
      <c r="F31" s="33">
        <v>67.5</v>
      </c>
      <c r="G31" s="33">
        <v>70</v>
      </c>
      <c r="H31" s="33">
        <v>32.5</v>
      </c>
      <c r="I31" s="9">
        <v>56.666666666666664</v>
      </c>
      <c r="J31" s="2">
        <v>24</v>
      </c>
      <c r="K31" s="9">
        <v>29.629629629629626</v>
      </c>
      <c r="T31" s="29">
        <v>61.666666666666664</v>
      </c>
      <c r="U31" s="6">
        <f>FREQUENCY($I$5:$I$117,T31:$T$47)</f>
        <v>1</v>
      </c>
      <c r="V31" s="5">
        <f t="shared" si="0"/>
        <v>20</v>
      </c>
    </row>
    <row r="32" spans="4:22" ht="17.25" thickBot="1" x14ac:dyDescent="0.35">
      <c r="D32" s="36" t="s">
        <v>33</v>
      </c>
      <c r="E32" s="36">
        <v>24090036</v>
      </c>
      <c r="F32" s="33">
        <v>75</v>
      </c>
      <c r="G32" s="33">
        <v>92.5</v>
      </c>
      <c r="H32" s="33">
        <v>0</v>
      </c>
      <c r="I32" s="9">
        <v>55.833333333333336</v>
      </c>
      <c r="J32" s="2">
        <v>28</v>
      </c>
      <c r="K32" s="9">
        <v>34.567901234567898</v>
      </c>
      <c r="T32" s="29">
        <v>59.166666666666664</v>
      </c>
      <c r="U32" s="6">
        <f>FREQUENCY($I$5:$I$117,T32:$T$47)</f>
        <v>0</v>
      </c>
      <c r="V32" s="5">
        <f t="shared" si="0"/>
        <v>20</v>
      </c>
    </row>
    <row r="33" spans="4:22" ht="17.25" thickBot="1" x14ac:dyDescent="0.35">
      <c r="D33" s="36" t="s">
        <v>43</v>
      </c>
      <c r="E33" s="36">
        <v>24090016</v>
      </c>
      <c r="F33" s="33">
        <v>87.5</v>
      </c>
      <c r="G33" s="33">
        <v>77.5</v>
      </c>
      <c r="H33" s="33">
        <v>0</v>
      </c>
      <c r="I33" s="9">
        <v>55</v>
      </c>
      <c r="J33" s="2">
        <v>29</v>
      </c>
      <c r="K33" s="9">
        <v>35.802469135802468</v>
      </c>
      <c r="T33" s="29">
        <v>58.333333333333336</v>
      </c>
      <c r="U33" s="6">
        <f>FREQUENCY($I$5:$I$117,T33:$T$47)</f>
        <v>1</v>
      </c>
      <c r="V33" s="5">
        <f t="shared" si="0"/>
        <v>21</v>
      </c>
    </row>
    <row r="34" spans="4:22" ht="17.45" customHeight="1" thickBot="1" x14ac:dyDescent="0.35">
      <c r="D34" s="36" t="s">
        <v>62</v>
      </c>
      <c r="E34" s="36">
        <v>24090085</v>
      </c>
      <c r="F34" s="33">
        <v>77.5</v>
      </c>
      <c r="G34" s="33">
        <v>62.5</v>
      </c>
      <c r="H34" s="33">
        <v>25</v>
      </c>
      <c r="I34" s="9">
        <v>55</v>
      </c>
      <c r="J34" s="2">
        <v>29</v>
      </c>
      <c r="K34" s="9">
        <v>35.802469135802468</v>
      </c>
      <c r="T34" s="29">
        <v>57.5</v>
      </c>
      <c r="U34" s="6">
        <f>FREQUENCY($I$5:$I$117,T34:$T$47)</f>
        <v>2</v>
      </c>
      <c r="V34" s="5">
        <f>V33+U34</f>
        <v>23</v>
      </c>
    </row>
    <row r="35" spans="4:22" ht="17.45" customHeight="1" thickBot="1" x14ac:dyDescent="0.35">
      <c r="D35" s="36" t="s">
        <v>130</v>
      </c>
      <c r="E35" s="36">
        <v>24090068</v>
      </c>
      <c r="F35" s="33">
        <v>67.5</v>
      </c>
      <c r="G35" s="33">
        <v>45</v>
      </c>
      <c r="H35" s="33">
        <v>50</v>
      </c>
      <c r="I35" s="9">
        <v>54.166666666666664</v>
      </c>
      <c r="J35" s="2">
        <v>31</v>
      </c>
      <c r="K35" s="9">
        <v>38.271604938271601</v>
      </c>
      <c r="T35" s="29">
        <v>56.666666666666664</v>
      </c>
      <c r="U35" s="6">
        <f>FREQUENCY($I$5:$I$117,T35:$T$47)</f>
        <v>4</v>
      </c>
      <c r="V35" s="5">
        <f>V34+U35</f>
        <v>27</v>
      </c>
    </row>
    <row r="36" spans="4:22" ht="17.25" thickBot="1" x14ac:dyDescent="0.35">
      <c r="D36" s="36" t="s">
        <v>131</v>
      </c>
      <c r="E36" s="36">
        <v>24090067</v>
      </c>
      <c r="F36" s="33">
        <v>67.5</v>
      </c>
      <c r="G36" s="33">
        <v>32.5</v>
      </c>
      <c r="H36" s="33">
        <v>60</v>
      </c>
      <c r="I36" s="9">
        <v>53.333333333333336</v>
      </c>
      <c r="J36" s="2">
        <v>32</v>
      </c>
      <c r="K36" s="9">
        <v>39.506172839506171</v>
      </c>
      <c r="T36" s="29">
        <v>55.833333333333336</v>
      </c>
      <c r="U36" s="6">
        <f>FREQUENCY($I$5:$I$117,T36:$T$47)</f>
        <v>4</v>
      </c>
      <c r="V36" s="5">
        <f t="shared" si="0"/>
        <v>31</v>
      </c>
    </row>
    <row r="37" spans="4:22" ht="17.45" customHeight="1" thickBot="1" x14ac:dyDescent="0.35">
      <c r="D37" s="36" t="s">
        <v>132</v>
      </c>
      <c r="E37" s="36">
        <v>24090103</v>
      </c>
      <c r="F37" s="33">
        <v>70</v>
      </c>
      <c r="G37" s="33">
        <v>77.5</v>
      </c>
      <c r="H37" s="33">
        <v>12.5</v>
      </c>
      <c r="I37" s="9">
        <v>53.333333333333336</v>
      </c>
      <c r="J37" s="2">
        <v>32</v>
      </c>
      <c r="K37" s="9">
        <v>39.506172839506171</v>
      </c>
      <c r="T37" s="29">
        <v>53.333333333333336</v>
      </c>
      <c r="U37" s="6">
        <f>FREQUENCY($I$5:$I$117,T37:$T$47)</f>
        <v>8</v>
      </c>
      <c r="V37" s="5">
        <f t="shared" si="0"/>
        <v>39</v>
      </c>
    </row>
    <row r="38" spans="4:22" ht="17.45" customHeight="1" thickBot="1" x14ac:dyDescent="0.35">
      <c r="D38" s="36" t="s">
        <v>55</v>
      </c>
      <c r="E38" s="36">
        <v>24090004</v>
      </c>
      <c r="F38" s="33">
        <v>65</v>
      </c>
      <c r="G38" s="33">
        <v>60</v>
      </c>
      <c r="H38" s="33">
        <v>32.5</v>
      </c>
      <c r="I38" s="9">
        <v>52.5</v>
      </c>
      <c r="J38" s="2">
        <v>34</v>
      </c>
      <c r="K38" s="9">
        <v>41.975308641975303</v>
      </c>
      <c r="T38" s="29">
        <v>50.833333333333336</v>
      </c>
      <c r="U38" s="6">
        <f>FREQUENCY($I$5:$I$117,T38:$T$47)</f>
        <v>7</v>
      </c>
      <c r="V38" s="5">
        <f>V37+U38</f>
        <v>46</v>
      </c>
    </row>
    <row r="39" spans="4:22" ht="17.25" thickBot="1" x14ac:dyDescent="0.35">
      <c r="D39" s="36" t="s">
        <v>54</v>
      </c>
      <c r="E39" s="36">
        <v>24090018</v>
      </c>
      <c r="F39" s="33">
        <v>62.5</v>
      </c>
      <c r="G39" s="33">
        <v>55</v>
      </c>
      <c r="H39" s="33">
        <v>40</v>
      </c>
      <c r="I39" s="9">
        <v>52.5</v>
      </c>
      <c r="J39" s="2">
        <v>34</v>
      </c>
      <c r="K39" s="9">
        <v>41.975308641975303</v>
      </c>
      <c r="T39" s="29">
        <v>47.5</v>
      </c>
      <c r="U39" s="6">
        <f>FREQUENCY($I$5:$I$117,T39:$T$47)</f>
        <v>0</v>
      </c>
      <c r="V39" s="5">
        <f>V38+U39</f>
        <v>46</v>
      </c>
    </row>
    <row r="40" spans="4:22" ht="17.25" thickBot="1" x14ac:dyDescent="0.35">
      <c r="D40" s="36" t="s">
        <v>75</v>
      </c>
      <c r="E40" s="36">
        <v>24090014</v>
      </c>
      <c r="F40" s="33">
        <v>45</v>
      </c>
      <c r="G40" s="33">
        <v>47.5</v>
      </c>
      <c r="H40" s="33">
        <v>62.5</v>
      </c>
      <c r="I40" s="9">
        <v>51.666666666666664</v>
      </c>
      <c r="J40" s="2">
        <v>36</v>
      </c>
      <c r="K40" s="9">
        <v>44.444444444444443</v>
      </c>
      <c r="T40" s="29">
        <v>46.666666666666664</v>
      </c>
      <c r="U40" s="6">
        <f>FREQUENCY($I$5:$I$117,T40:$T$47)</f>
        <v>0</v>
      </c>
      <c r="V40" s="5">
        <f t="shared" si="0"/>
        <v>46</v>
      </c>
    </row>
    <row r="41" spans="4:22" ht="17.25" thickBot="1" x14ac:dyDescent="0.35">
      <c r="D41" s="36" t="s">
        <v>133</v>
      </c>
      <c r="E41" s="36">
        <v>24090059</v>
      </c>
      <c r="F41" s="33">
        <v>55</v>
      </c>
      <c r="G41" s="33">
        <v>65</v>
      </c>
      <c r="H41" s="33">
        <v>35</v>
      </c>
      <c r="I41" s="9">
        <v>51.666666666666664</v>
      </c>
      <c r="J41" s="2">
        <v>36</v>
      </c>
      <c r="K41" s="9">
        <v>44.444444444444443</v>
      </c>
      <c r="T41" s="29">
        <v>45.833333333333336</v>
      </c>
      <c r="U41" s="6">
        <f>FREQUENCY($I$5:$I$117,T41:$T$47)</f>
        <v>4</v>
      </c>
      <c r="V41" s="5">
        <f t="shared" si="0"/>
        <v>50</v>
      </c>
    </row>
    <row r="42" spans="4:22" ht="17.25" thickBot="1" x14ac:dyDescent="0.35">
      <c r="D42" s="36" t="s">
        <v>102</v>
      </c>
      <c r="E42" s="36">
        <v>24090062</v>
      </c>
      <c r="F42" s="33">
        <v>82.5</v>
      </c>
      <c r="G42" s="33">
        <v>45</v>
      </c>
      <c r="H42" s="33">
        <v>27.5</v>
      </c>
      <c r="I42" s="9">
        <v>51.666666666666664</v>
      </c>
      <c r="J42" s="2">
        <v>36</v>
      </c>
      <c r="K42" s="9">
        <v>44.444444444444443</v>
      </c>
      <c r="T42" s="29">
        <v>42.5</v>
      </c>
      <c r="U42" s="6">
        <f>FREQUENCY($I$5:$I$117,T42:$T$47)</f>
        <v>5</v>
      </c>
      <c r="V42" s="5">
        <f t="shared" si="0"/>
        <v>55</v>
      </c>
    </row>
    <row r="43" spans="4:22" ht="17.25" thickBot="1" x14ac:dyDescent="0.35">
      <c r="D43" s="36" t="s">
        <v>134</v>
      </c>
      <c r="E43" s="36">
        <v>24090083</v>
      </c>
      <c r="F43" s="33">
        <v>65</v>
      </c>
      <c r="G43" s="33">
        <v>35</v>
      </c>
      <c r="H43" s="33">
        <v>55</v>
      </c>
      <c r="I43" s="9">
        <v>51.666666666666664</v>
      </c>
      <c r="J43" s="2">
        <v>36</v>
      </c>
      <c r="K43" s="9">
        <v>44.444444444444443</v>
      </c>
      <c r="T43" s="29">
        <v>40</v>
      </c>
      <c r="U43" s="6">
        <f>FREQUENCY($I$5:$I$117,T43:$T$47)</f>
        <v>5</v>
      </c>
      <c r="V43" s="5">
        <f>V42+U43</f>
        <v>60</v>
      </c>
    </row>
    <row r="44" spans="4:22" ht="17.45" customHeight="1" thickBot="1" x14ac:dyDescent="0.35">
      <c r="D44" s="36" t="s">
        <v>72</v>
      </c>
      <c r="E44" s="36">
        <v>24090065</v>
      </c>
      <c r="F44" s="33">
        <v>60</v>
      </c>
      <c r="G44" s="33">
        <v>65</v>
      </c>
      <c r="H44" s="33">
        <v>27.5</v>
      </c>
      <c r="I44" s="9">
        <v>50.833333333333336</v>
      </c>
      <c r="J44" s="2">
        <v>40</v>
      </c>
      <c r="K44" s="9">
        <v>49.382716049382715</v>
      </c>
      <c r="T44" s="29">
        <v>36.666666666666664</v>
      </c>
      <c r="U44" s="6">
        <f>FREQUENCY($I$5:$I$117,T44:$T$47)</f>
        <v>4</v>
      </c>
      <c r="V44" s="5">
        <f t="shared" si="0"/>
        <v>64</v>
      </c>
    </row>
    <row r="45" spans="4:22" ht="17.25" thickBot="1" x14ac:dyDescent="0.35">
      <c r="D45" s="36" t="s">
        <v>65</v>
      </c>
      <c r="E45" s="36">
        <v>24090003</v>
      </c>
      <c r="F45" s="33">
        <v>50</v>
      </c>
      <c r="G45" s="33">
        <v>42.5</v>
      </c>
      <c r="H45" s="33">
        <v>57.5</v>
      </c>
      <c r="I45" s="9">
        <v>50</v>
      </c>
      <c r="J45" s="2">
        <v>41</v>
      </c>
      <c r="K45" s="9">
        <v>50.617283950617285</v>
      </c>
      <c r="T45" s="29">
        <v>33.333333333333336</v>
      </c>
      <c r="U45" s="6">
        <f>FREQUENCY($I$5:$I$117,T45:$T$47)</f>
        <v>9</v>
      </c>
      <c r="V45" s="5">
        <f t="shared" si="0"/>
        <v>73</v>
      </c>
    </row>
    <row r="46" spans="4:22" ht="17.25" thickBot="1" x14ac:dyDescent="0.35">
      <c r="D46" s="36" t="s">
        <v>106</v>
      </c>
      <c r="E46" s="36">
        <v>24090025</v>
      </c>
      <c r="F46" s="33">
        <v>55</v>
      </c>
      <c r="G46" s="33">
        <v>55</v>
      </c>
      <c r="H46" s="33">
        <v>40</v>
      </c>
      <c r="I46" s="9">
        <v>50</v>
      </c>
      <c r="J46" s="2">
        <v>41</v>
      </c>
      <c r="K46" s="9">
        <v>50.617283950617285</v>
      </c>
      <c r="T46" s="29">
        <v>20</v>
      </c>
      <c r="U46" s="6">
        <f>FREQUENCY($I$5:$I$117,T46:$T$47)</f>
        <v>7</v>
      </c>
      <c r="V46" s="5">
        <f>V45+U46</f>
        <v>80</v>
      </c>
    </row>
    <row r="47" spans="4:22" ht="17.25" thickBot="1" x14ac:dyDescent="0.35">
      <c r="D47" s="36" t="s">
        <v>135</v>
      </c>
      <c r="E47" s="36">
        <v>24090058</v>
      </c>
      <c r="F47" s="33">
        <v>55</v>
      </c>
      <c r="G47" s="33">
        <v>50</v>
      </c>
      <c r="H47" s="33">
        <v>45</v>
      </c>
      <c r="I47" s="9">
        <v>50</v>
      </c>
      <c r="J47" s="2">
        <v>41</v>
      </c>
      <c r="K47" s="9">
        <v>50.617283950617285</v>
      </c>
      <c r="T47" s="29">
        <v>0</v>
      </c>
      <c r="U47" s="6">
        <f>FREQUENCY($I$5:$I$117,T47:$T$47)</f>
        <v>33</v>
      </c>
      <c r="V47" s="5">
        <f>V46+U47</f>
        <v>113</v>
      </c>
    </row>
    <row r="48" spans="4:22" ht="17.45" customHeight="1" x14ac:dyDescent="0.3">
      <c r="D48" s="36" t="s">
        <v>37</v>
      </c>
      <c r="E48" s="36">
        <v>24090015</v>
      </c>
      <c r="F48" s="33">
        <v>70</v>
      </c>
      <c r="G48" s="33">
        <v>77.5</v>
      </c>
      <c r="H48" s="33">
        <v>0</v>
      </c>
      <c r="I48" s="9">
        <v>49.166666666666664</v>
      </c>
      <c r="J48" s="2">
        <v>44</v>
      </c>
      <c r="K48" s="9">
        <v>54.320987654320987</v>
      </c>
    </row>
    <row r="49" spans="4:22" ht="17.45" customHeight="1" x14ac:dyDescent="0.3">
      <c r="D49" s="36" t="s">
        <v>88</v>
      </c>
      <c r="E49" s="36">
        <v>24090046</v>
      </c>
      <c r="F49" s="33">
        <v>57.5</v>
      </c>
      <c r="G49" s="33">
        <v>42.5</v>
      </c>
      <c r="H49" s="33">
        <v>45</v>
      </c>
      <c r="I49" s="9">
        <v>48.333333333333336</v>
      </c>
      <c r="J49" s="2">
        <v>45</v>
      </c>
      <c r="K49" s="9">
        <v>55.555555555555557</v>
      </c>
    </row>
    <row r="50" spans="4:22" ht="17.45" customHeight="1" x14ac:dyDescent="0.3">
      <c r="D50" s="36" t="s">
        <v>136</v>
      </c>
      <c r="E50" s="36">
        <v>24090112</v>
      </c>
      <c r="F50" s="33">
        <v>65</v>
      </c>
      <c r="G50" s="33">
        <v>47.5</v>
      </c>
      <c r="H50" s="33">
        <v>32.5</v>
      </c>
      <c r="I50" s="9">
        <v>48.333333333333336</v>
      </c>
      <c r="J50" s="2">
        <v>45</v>
      </c>
      <c r="K50" s="9">
        <v>55.555555555555557</v>
      </c>
    </row>
    <row r="51" spans="4:22" ht="17.45" customHeight="1" x14ac:dyDescent="0.3">
      <c r="D51" s="36" t="s">
        <v>49</v>
      </c>
      <c r="E51" s="36">
        <v>24090037</v>
      </c>
      <c r="F51" s="33">
        <v>75</v>
      </c>
      <c r="G51" s="33">
        <v>62.5</v>
      </c>
      <c r="H51" s="33">
        <v>0</v>
      </c>
      <c r="I51" s="9">
        <v>45.833333333333336</v>
      </c>
      <c r="J51" s="2">
        <v>47</v>
      </c>
      <c r="K51" s="9">
        <v>58.024691358024697</v>
      </c>
      <c r="T51" s="3" t="s">
        <v>0</v>
      </c>
      <c r="U51" s="16">
        <v>121</v>
      </c>
      <c r="V51" s="1" t="s">
        <v>160</v>
      </c>
    </row>
    <row r="52" spans="4:22" ht="17.45" customHeight="1" x14ac:dyDescent="0.3">
      <c r="D52" s="36" t="s">
        <v>137</v>
      </c>
      <c r="E52" s="36">
        <v>24090081</v>
      </c>
      <c r="F52" s="33">
        <v>57.5</v>
      </c>
      <c r="G52" s="33">
        <v>55</v>
      </c>
      <c r="H52" s="33">
        <v>20</v>
      </c>
      <c r="I52" s="9">
        <v>44.166666666666664</v>
      </c>
      <c r="J52" s="2">
        <v>48</v>
      </c>
      <c r="K52" s="9">
        <v>59.259259259259252</v>
      </c>
      <c r="T52" s="3" t="s">
        <v>161</v>
      </c>
      <c r="U52" s="32">
        <f>AVERAGE(I5:I73)</f>
        <v>52.693236714975839</v>
      </c>
      <c r="V52" s="1" t="s">
        <v>162</v>
      </c>
    </row>
    <row r="53" spans="4:22" ht="17.45" customHeight="1" x14ac:dyDescent="0.3">
      <c r="D53" s="36" t="s">
        <v>50</v>
      </c>
      <c r="E53" s="36">
        <v>24090001</v>
      </c>
      <c r="F53" s="33">
        <v>62.5</v>
      </c>
      <c r="G53" s="33">
        <v>67.5</v>
      </c>
      <c r="H53" s="33">
        <v>0</v>
      </c>
      <c r="I53" s="9">
        <v>43.333333333333336</v>
      </c>
      <c r="J53" s="2">
        <v>49</v>
      </c>
      <c r="K53" s="9">
        <v>60.493827160493829</v>
      </c>
      <c r="T53" s="3" t="s">
        <v>163</v>
      </c>
      <c r="U53" s="31">
        <v>85.8</v>
      </c>
      <c r="V53" s="1" t="s">
        <v>162</v>
      </c>
    </row>
    <row r="54" spans="4:22" ht="17.45" customHeight="1" x14ac:dyDescent="0.3">
      <c r="D54" s="36" t="s">
        <v>138</v>
      </c>
      <c r="E54" s="36">
        <v>24090099</v>
      </c>
      <c r="F54" s="33">
        <v>60</v>
      </c>
      <c r="G54" s="33">
        <v>70</v>
      </c>
      <c r="H54" s="33">
        <v>0</v>
      </c>
      <c r="I54" s="9">
        <v>43.333333333333336</v>
      </c>
      <c r="J54" s="2">
        <v>49</v>
      </c>
      <c r="K54" s="9">
        <v>60.493827160493829</v>
      </c>
    </row>
    <row r="55" spans="4:22" ht="17.45" customHeight="1" x14ac:dyDescent="0.3">
      <c r="D55" s="36" t="s">
        <v>64</v>
      </c>
      <c r="E55" s="36">
        <v>24090006</v>
      </c>
      <c r="F55" s="33">
        <v>42.5</v>
      </c>
      <c r="G55" s="33">
        <v>57.5</v>
      </c>
      <c r="H55" s="33">
        <v>27.5</v>
      </c>
      <c r="I55" s="9">
        <v>42.5</v>
      </c>
      <c r="J55" s="2">
        <v>51</v>
      </c>
      <c r="K55" s="9">
        <v>62.962962962962962</v>
      </c>
    </row>
    <row r="56" spans="4:22" x14ac:dyDescent="0.3">
      <c r="D56" s="36" t="s">
        <v>139</v>
      </c>
      <c r="E56" s="36">
        <v>24090061</v>
      </c>
      <c r="F56" s="33">
        <v>80</v>
      </c>
      <c r="G56" s="33">
        <v>47.5</v>
      </c>
      <c r="H56" s="33">
        <v>0</v>
      </c>
      <c r="I56" s="9">
        <v>42.5</v>
      </c>
      <c r="J56" s="2">
        <v>51</v>
      </c>
      <c r="K56" s="9">
        <v>62.962962962962962</v>
      </c>
    </row>
    <row r="57" spans="4:22" ht="17.45" customHeight="1" x14ac:dyDescent="0.3">
      <c r="D57" s="36" t="s">
        <v>70</v>
      </c>
      <c r="E57" s="36">
        <v>24090095</v>
      </c>
      <c r="F57" s="33">
        <v>50</v>
      </c>
      <c r="G57" s="33">
        <v>35</v>
      </c>
      <c r="H57" s="33">
        <v>42.5</v>
      </c>
      <c r="I57" s="9">
        <v>42.5</v>
      </c>
      <c r="J57" s="2">
        <v>51</v>
      </c>
      <c r="K57" s="9">
        <v>62.962962962962962</v>
      </c>
    </row>
    <row r="58" spans="4:22" ht="17.45" customHeight="1" x14ac:dyDescent="0.3">
      <c r="D58" s="36" t="s">
        <v>41</v>
      </c>
      <c r="E58" s="36">
        <v>24090110</v>
      </c>
      <c r="F58" s="33">
        <v>70</v>
      </c>
      <c r="G58" s="33">
        <v>57.5</v>
      </c>
      <c r="H58" s="33">
        <v>0</v>
      </c>
      <c r="I58" s="9">
        <v>42.5</v>
      </c>
      <c r="J58" s="2">
        <v>51</v>
      </c>
      <c r="K58" s="9">
        <v>62.962962962962962</v>
      </c>
    </row>
    <row r="59" spans="4:22" ht="17.45" customHeight="1" x14ac:dyDescent="0.3">
      <c r="D59" s="36" t="s">
        <v>46</v>
      </c>
      <c r="E59" s="36">
        <v>24090107</v>
      </c>
      <c r="F59" s="33">
        <v>62.5</v>
      </c>
      <c r="G59" s="33">
        <v>62.5</v>
      </c>
      <c r="H59" s="33">
        <v>0</v>
      </c>
      <c r="I59" s="9">
        <v>41.666666666666664</v>
      </c>
      <c r="J59" s="2">
        <v>55</v>
      </c>
      <c r="K59" s="9">
        <v>67.901234567901241</v>
      </c>
    </row>
    <row r="60" spans="4:22" ht="17.45" customHeight="1" x14ac:dyDescent="0.3">
      <c r="D60" s="36" t="s">
        <v>63</v>
      </c>
      <c r="E60" s="36">
        <v>24090057</v>
      </c>
      <c r="F60" s="33">
        <v>45</v>
      </c>
      <c r="G60" s="33">
        <v>47.5</v>
      </c>
      <c r="H60" s="33">
        <v>25</v>
      </c>
      <c r="I60" s="9">
        <v>39.166666666666664</v>
      </c>
      <c r="J60" s="2">
        <v>56</v>
      </c>
      <c r="K60" s="9">
        <v>69.135802469135797</v>
      </c>
    </row>
    <row r="61" spans="4:22" ht="17.45" customHeight="1" x14ac:dyDescent="0.3">
      <c r="D61" s="36" t="s">
        <v>61</v>
      </c>
      <c r="E61" s="36">
        <v>24090078</v>
      </c>
      <c r="F61" s="33">
        <v>52.5</v>
      </c>
      <c r="G61" s="33">
        <v>65</v>
      </c>
      <c r="H61" s="33">
        <v>0</v>
      </c>
      <c r="I61" s="9">
        <v>39.166666666666664</v>
      </c>
      <c r="J61" s="2">
        <v>56</v>
      </c>
      <c r="K61" s="9">
        <v>69.135802469135797</v>
      </c>
    </row>
    <row r="62" spans="4:22" ht="17.45" customHeight="1" x14ac:dyDescent="0.3">
      <c r="D62" s="36" t="s">
        <v>140</v>
      </c>
      <c r="E62" s="36">
        <v>24090088</v>
      </c>
      <c r="F62" s="33">
        <v>55</v>
      </c>
      <c r="G62" s="33">
        <v>62.5</v>
      </c>
      <c r="H62" s="33">
        <v>0</v>
      </c>
      <c r="I62" s="9">
        <v>39.166666666666664</v>
      </c>
      <c r="J62" s="2">
        <v>56</v>
      </c>
      <c r="K62" s="9">
        <v>69.135802469135797</v>
      </c>
    </row>
    <row r="63" spans="4:22" ht="17.45" customHeight="1" x14ac:dyDescent="0.3">
      <c r="D63" s="36" t="s">
        <v>67</v>
      </c>
      <c r="E63" s="36">
        <v>24090108</v>
      </c>
      <c r="F63" s="33">
        <v>45</v>
      </c>
      <c r="G63" s="33">
        <v>42.5</v>
      </c>
      <c r="H63" s="33">
        <v>27.5</v>
      </c>
      <c r="I63" s="9">
        <v>38.333333333333336</v>
      </c>
      <c r="J63" s="2">
        <v>59</v>
      </c>
      <c r="K63" s="9">
        <v>72.839506172839506</v>
      </c>
    </row>
    <row r="64" spans="4:22" ht="17.45" customHeight="1" x14ac:dyDescent="0.3">
      <c r="D64" s="36" t="s">
        <v>141</v>
      </c>
      <c r="E64" s="36">
        <v>24090098</v>
      </c>
      <c r="F64" s="33">
        <v>50</v>
      </c>
      <c r="G64" s="33">
        <v>40</v>
      </c>
      <c r="H64" s="33">
        <v>22.5</v>
      </c>
      <c r="I64" s="9">
        <v>37.5</v>
      </c>
      <c r="J64" s="2">
        <v>60</v>
      </c>
      <c r="K64" s="9">
        <v>74.074074074074076</v>
      </c>
    </row>
    <row r="65" spans="4:11" ht="17.45" customHeight="1" x14ac:dyDescent="0.3">
      <c r="D65" s="36" t="s">
        <v>90</v>
      </c>
      <c r="E65" s="36">
        <v>24090091</v>
      </c>
      <c r="F65" s="33">
        <v>0</v>
      </c>
      <c r="G65" s="33">
        <v>75</v>
      </c>
      <c r="H65" s="33">
        <v>32.5</v>
      </c>
      <c r="I65" s="9">
        <v>35.833333333333336</v>
      </c>
      <c r="J65" s="2">
        <v>61</v>
      </c>
      <c r="K65" s="9">
        <v>75.308641975308646</v>
      </c>
    </row>
    <row r="66" spans="4:11" ht="17.45" customHeight="1" x14ac:dyDescent="0.3">
      <c r="D66" s="36" t="s">
        <v>73</v>
      </c>
      <c r="E66" s="36">
        <v>24090055</v>
      </c>
      <c r="F66" s="33">
        <v>32.5</v>
      </c>
      <c r="G66" s="33">
        <v>47.5</v>
      </c>
      <c r="H66" s="33">
        <v>25</v>
      </c>
      <c r="I66" s="9">
        <v>35</v>
      </c>
      <c r="J66" s="2">
        <v>62</v>
      </c>
      <c r="K66" s="9">
        <v>76.543209876543202</v>
      </c>
    </row>
    <row r="67" spans="4:11" ht="17.45" customHeight="1" x14ac:dyDescent="0.3">
      <c r="D67" s="36" t="s">
        <v>76</v>
      </c>
      <c r="E67" s="36">
        <v>24090077</v>
      </c>
      <c r="F67" s="33">
        <v>42.5</v>
      </c>
      <c r="G67" s="33">
        <v>30</v>
      </c>
      <c r="H67" s="33">
        <v>32.5</v>
      </c>
      <c r="I67" s="9">
        <v>35</v>
      </c>
      <c r="J67" s="2">
        <v>62</v>
      </c>
      <c r="K67" s="9">
        <v>76.543209876543202</v>
      </c>
    </row>
    <row r="68" spans="4:11" ht="17.45" customHeight="1" x14ac:dyDescent="0.3">
      <c r="D68" s="36" t="s">
        <v>142</v>
      </c>
      <c r="E68" s="36">
        <v>24090104</v>
      </c>
      <c r="F68" s="33">
        <v>37.5</v>
      </c>
      <c r="G68" s="33">
        <v>42.5</v>
      </c>
      <c r="H68" s="33">
        <v>25</v>
      </c>
      <c r="I68" s="9">
        <v>35</v>
      </c>
      <c r="J68" s="2">
        <v>62</v>
      </c>
      <c r="K68" s="9">
        <v>76.543209876543202</v>
      </c>
    </row>
    <row r="69" spans="4:11" ht="17.45" customHeight="1" x14ac:dyDescent="0.3">
      <c r="D69" s="36" t="s">
        <v>143</v>
      </c>
      <c r="E69" s="36">
        <v>24090116</v>
      </c>
      <c r="F69" s="33">
        <v>65</v>
      </c>
      <c r="G69" s="33">
        <v>0</v>
      </c>
      <c r="H69" s="33">
        <v>35</v>
      </c>
      <c r="I69" s="9">
        <v>33.333333333333336</v>
      </c>
      <c r="J69" s="2">
        <v>65</v>
      </c>
      <c r="K69" s="9">
        <v>80.246913580246911</v>
      </c>
    </row>
    <row r="70" spans="4:11" ht="17.45" customHeight="1" x14ac:dyDescent="0.3">
      <c r="D70" s="36" t="s">
        <v>144</v>
      </c>
      <c r="E70" s="36">
        <v>24090109</v>
      </c>
      <c r="F70" s="33">
        <v>47.5</v>
      </c>
      <c r="G70" s="33">
        <v>50</v>
      </c>
      <c r="H70" s="33">
        <v>0</v>
      </c>
      <c r="I70" s="9">
        <v>32.5</v>
      </c>
      <c r="J70" s="2">
        <v>66</v>
      </c>
      <c r="K70" s="9">
        <v>81.481481481481481</v>
      </c>
    </row>
    <row r="71" spans="4:11" ht="17.45" customHeight="1" x14ac:dyDescent="0.3">
      <c r="D71" s="36" t="s">
        <v>145</v>
      </c>
      <c r="E71" s="36">
        <v>24090048</v>
      </c>
      <c r="F71" s="33">
        <v>50</v>
      </c>
      <c r="G71" s="33">
        <v>45</v>
      </c>
      <c r="H71" s="33">
        <v>0</v>
      </c>
      <c r="I71" s="9">
        <v>31.666666666666668</v>
      </c>
      <c r="J71" s="2">
        <v>67</v>
      </c>
      <c r="K71" s="9">
        <v>82.716049382716051</v>
      </c>
    </row>
    <row r="72" spans="4:11" x14ac:dyDescent="0.3">
      <c r="D72" s="36" t="s">
        <v>146</v>
      </c>
      <c r="E72" s="36">
        <v>24090072</v>
      </c>
      <c r="F72" s="33">
        <v>25</v>
      </c>
      <c r="G72" s="33">
        <v>22.5</v>
      </c>
      <c r="H72" s="33">
        <v>47.5</v>
      </c>
      <c r="I72" s="9">
        <v>31.666666666666668</v>
      </c>
      <c r="J72" s="2">
        <v>67</v>
      </c>
      <c r="K72" s="9">
        <v>82.716049382716051</v>
      </c>
    </row>
    <row r="73" spans="4:11" ht="17.45" customHeight="1" x14ac:dyDescent="0.3">
      <c r="D73" s="36" t="s">
        <v>147</v>
      </c>
      <c r="E73" s="36">
        <v>24090114</v>
      </c>
      <c r="F73" s="33">
        <v>50</v>
      </c>
      <c r="G73" s="33">
        <v>17.5</v>
      </c>
      <c r="H73" s="33">
        <v>25</v>
      </c>
      <c r="I73" s="9">
        <v>30.833333333333332</v>
      </c>
      <c r="J73" s="2">
        <v>69</v>
      </c>
      <c r="K73" s="9">
        <v>85.18518518518519</v>
      </c>
    </row>
    <row r="74" spans="4:11" ht="17.45" customHeight="1" x14ac:dyDescent="0.3">
      <c r="D74" s="36" t="s">
        <v>77</v>
      </c>
      <c r="E74" s="36">
        <v>24090049</v>
      </c>
      <c r="F74" s="33">
        <v>37.5</v>
      </c>
      <c r="G74" s="33">
        <v>50</v>
      </c>
      <c r="H74" s="33">
        <v>0</v>
      </c>
      <c r="I74" s="9">
        <v>29.166666666666668</v>
      </c>
      <c r="J74" s="2">
        <v>70</v>
      </c>
      <c r="K74" s="9">
        <v>86.419753086419746</v>
      </c>
    </row>
    <row r="75" spans="4:11" ht="17.45" customHeight="1" x14ac:dyDescent="0.3">
      <c r="D75" s="36" t="s">
        <v>81</v>
      </c>
      <c r="E75" s="36">
        <v>24090052</v>
      </c>
      <c r="F75" s="33">
        <v>25</v>
      </c>
      <c r="G75" s="33">
        <v>27.5</v>
      </c>
      <c r="H75" s="33">
        <v>30</v>
      </c>
      <c r="I75" s="9">
        <v>27.5</v>
      </c>
      <c r="J75" s="2">
        <v>71</v>
      </c>
      <c r="K75" s="9">
        <v>87.654320987654316</v>
      </c>
    </row>
    <row r="76" spans="4:11" ht="17.45" customHeight="1" x14ac:dyDescent="0.3">
      <c r="D76" s="36" t="s">
        <v>71</v>
      </c>
      <c r="E76" s="36">
        <v>24090009</v>
      </c>
      <c r="F76" s="33">
        <v>37.5</v>
      </c>
      <c r="G76" s="33">
        <v>32.5</v>
      </c>
      <c r="H76" s="33">
        <v>0</v>
      </c>
      <c r="I76" s="9">
        <v>23.333333333333332</v>
      </c>
      <c r="J76" s="2">
        <v>72</v>
      </c>
      <c r="K76" s="9">
        <v>88.888888888888886</v>
      </c>
    </row>
    <row r="77" spans="4:11" ht="17.45" customHeight="1" x14ac:dyDescent="0.3">
      <c r="D77" s="36" t="s">
        <v>32</v>
      </c>
      <c r="E77" s="36">
        <v>24090008</v>
      </c>
      <c r="F77" s="33">
        <v>65</v>
      </c>
      <c r="G77" s="33">
        <v>0</v>
      </c>
      <c r="H77" s="33">
        <v>0</v>
      </c>
      <c r="I77" s="9">
        <v>21.666666666666668</v>
      </c>
      <c r="J77" s="2">
        <v>73</v>
      </c>
      <c r="K77" s="9">
        <v>90.123456790123456</v>
      </c>
    </row>
    <row r="78" spans="4:11" ht="17.45" customHeight="1" x14ac:dyDescent="0.3">
      <c r="D78" s="36" t="s">
        <v>69</v>
      </c>
      <c r="E78" s="36">
        <v>24090047</v>
      </c>
      <c r="F78" s="33">
        <v>37.5</v>
      </c>
      <c r="G78" s="33">
        <v>17.5</v>
      </c>
      <c r="H78" s="33">
        <v>0</v>
      </c>
      <c r="I78" s="9">
        <v>18.333333333333332</v>
      </c>
      <c r="J78" s="2">
        <v>74</v>
      </c>
      <c r="K78" s="9">
        <v>91.358024691358025</v>
      </c>
    </row>
    <row r="79" spans="4:11" ht="17.45" customHeight="1" x14ac:dyDescent="0.3">
      <c r="D79" s="36" t="s">
        <v>56</v>
      </c>
      <c r="E79" s="36">
        <v>24090005</v>
      </c>
      <c r="F79" s="33">
        <v>0</v>
      </c>
      <c r="G79" s="33">
        <v>0</v>
      </c>
      <c r="H79" s="33">
        <v>52.5</v>
      </c>
      <c r="I79" s="9">
        <v>17.5</v>
      </c>
      <c r="J79" s="2">
        <v>75</v>
      </c>
      <c r="K79" s="9">
        <v>92.592592592592595</v>
      </c>
    </row>
    <row r="80" spans="4:11" ht="17.45" customHeight="1" x14ac:dyDescent="0.3">
      <c r="D80" s="36" t="s">
        <v>148</v>
      </c>
      <c r="E80" s="36">
        <v>24090118</v>
      </c>
      <c r="F80" s="33">
        <v>0</v>
      </c>
      <c r="G80" s="33">
        <v>52.5</v>
      </c>
      <c r="H80" s="33">
        <v>0</v>
      </c>
      <c r="I80" s="9">
        <v>17.5</v>
      </c>
      <c r="J80" s="2">
        <v>75</v>
      </c>
      <c r="K80" s="9">
        <v>92.592592592592595</v>
      </c>
    </row>
    <row r="81" spans="4:11" ht="17.45" customHeight="1" x14ac:dyDescent="0.3">
      <c r="D81" s="36" t="s">
        <v>149</v>
      </c>
      <c r="E81" s="36">
        <v>24090044</v>
      </c>
      <c r="F81" s="33">
        <v>40</v>
      </c>
      <c r="G81" s="33">
        <v>0</v>
      </c>
      <c r="H81" s="33">
        <v>0</v>
      </c>
      <c r="I81" s="9">
        <v>13.333333333333334</v>
      </c>
      <c r="J81" s="2">
        <v>77</v>
      </c>
      <c r="K81" s="9">
        <v>95.061728395061735</v>
      </c>
    </row>
    <row r="82" spans="4:11" ht="17.45" customHeight="1" x14ac:dyDescent="0.3">
      <c r="D82" s="36" t="s">
        <v>52</v>
      </c>
      <c r="E82" s="36">
        <v>24090019</v>
      </c>
      <c r="F82" s="33">
        <v>12.5</v>
      </c>
      <c r="G82" s="33">
        <v>22.5</v>
      </c>
      <c r="H82" s="33">
        <v>0</v>
      </c>
      <c r="I82" s="9">
        <v>11.666666666666666</v>
      </c>
      <c r="J82" s="2">
        <v>78</v>
      </c>
      <c r="K82" s="9">
        <v>96.296296296296291</v>
      </c>
    </row>
    <row r="83" spans="4:11" ht="17.45" customHeight="1" x14ac:dyDescent="0.3">
      <c r="D83" s="36" t="s">
        <v>60</v>
      </c>
      <c r="E83" s="36">
        <v>24090115</v>
      </c>
      <c r="F83" s="33">
        <v>0</v>
      </c>
      <c r="G83" s="33">
        <v>0</v>
      </c>
      <c r="H83" s="33">
        <v>35</v>
      </c>
      <c r="I83" s="9">
        <v>11.666666666666666</v>
      </c>
      <c r="J83" s="2">
        <v>78</v>
      </c>
      <c r="K83" s="9">
        <v>96.296296296296291</v>
      </c>
    </row>
    <row r="84" spans="4:11" ht="17.45" customHeight="1" x14ac:dyDescent="0.3">
      <c r="D84" s="36" t="s">
        <v>84</v>
      </c>
      <c r="E84" s="36">
        <v>24090038</v>
      </c>
      <c r="F84" s="33">
        <v>10</v>
      </c>
      <c r="G84" s="33">
        <v>5</v>
      </c>
      <c r="H84" s="33">
        <v>0</v>
      </c>
      <c r="I84" s="9">
        <v>5</v>
      </c>
      <c r="J84" s="2">
        <v>80</v>
      </c>
      <c r="K84" s="9">
        <v>98.76543209876543</v>
      </c>
    </row>
    <row r="85" spans="4:11" ht="17.45" customHeight="1" x14ac:dyDescent="0.3">
      <c r="D85" s="36" t="s">
        <v>79</v>
      </c>
      <c r="E85" s="36">
        <v>24090007</v>
      </c>
      <c r="F85" s="33">
        <v>0</v>
      </c>
      <c r="G85" s="33">
        <v>0</v>
      </c>
      <c r="H85" s="33">
        <v>0</v>
      </c>
      <c r="I85" s="9">
        <v>0</v>
      </c>
      <c r="J85" s="2">
        <v>121</v>
      </c>
      <c r="K85" s="9">
        <v>100</v>
      </c>
    </row>
    <row r="86" spans="4:11" ht="17.45" customHeight="1" x14ac:dyDescent="0.3">
      <c r="D86" s="36" t="s">
        <v>29</v>
      </c>
      <c r="E86" s="36">
        <v>24090010</v>
      </c>
      <c r="F86" s="33">
        <v>0</v>
      </c>
      <c r="G86" s="33">
        <v>0</v>
      </c>
      <c r="H86" s="33">
        <v>0</v>
      </c>
      <c r="I86" s="9">
        <v>0</v>
      </c>
      <c r="J86" s="2">
        <v>121</v>
      </c>
      <c r="K86" s="9">
        <v>100</v>
      </c>
    </row>
    <row r="87" spans="4:11" ht="17.45" customHeight="1" x14ac:dyDescent="0.3">
      <c r="D87" s="36" t="s">
        <v>107</v>
      </c>
      <c r="E87" s="36">
        <v>24090011</v>
      </c>
      <c r="F87" s="33">
        <v>0</v>
      </c>
      <c r="G87" s="33">
        <v>0</v>
      </c>
      <c r="H87" s="33">
        <v>0</v>
      </c>
      <c r="I87" s="9">
        <v>0</v>
      </c>
      <c r="J87" s="2">
        <v>121</v>
      </c>
      <c r="K87" s="9">
        <v>100</v>
      </c>
    </row>
    <row r="88" spans="4:11" ht="17.45" customHeight="1" x14ac:dyDescent="0.3">
      <c r="D88" s="36" t="s">
        <v>58</v>
      </c>
      <c r="E88" s="36">
        <v>24090013</v>
      </c>
      <c r="F88" s="33">
        <v>0</v>
      </c>
      <c r="G88" s="33">
        <v>0</v>
      </c>
      <c r="H88" s="33">
        <v>0</v>
      </c>
      <c r="I88" s="9">
        <v>0</v>
      </c>
      <c r="J88" s="2">
        <v>121</v>
      </c>
      <c r="K88" s="9">
        <v>100</v>
      </c>
    </row>
    <row r="89" spans="4:11" ht="17.45" customHeight="1" x14ac:dyDescent="0.3">
      <c r="D89" s="36" t="s">
        <v>86</v>
      </c>
      <c r="E89" s="36">
        <v>24090021</v>
      </c>
      <c r="F89" s="33">
        <v>0</v>
      </c>
      <c r="G89" s="33">
        <v>0</v>
      </c>
      <c r="H89" s="33">
        <v>0</v>
      </c>
      <c r="I89" s="9">
        <v>0</v>
      </c>
      <c r="J89" s="2">
        <v>121</v>
      </c>
      <c r="K89" s="9">
        <v>100</v>
      </c>
    </row>
    <row r="90" spans="4:11" ht="17.45" customHeight="1" x14ac:dyDescent="0.3">
      <c r="D90" s="36" t="s">
        <v>34</v>
      </c>
      <c r="E90" s="36">
        <v>24090022</v>
      </c>
      <c r="F90" s="33">
        <v>0</v>
      </c>
      <c r="G90" s="33">
        <v>0</v>
      </c>
      <c r="H90" s="33">
        <v>0</v>
      </c>
      <c r="I90" s="9">
        <v>0</v>
      </c>
      <c r="J90" s="2">
        <v>121</v>
      </c>
      <c r="K90" s="9">
        <v>100</v>
      </c>
    </row>
    <row r="91" spans="4:11" ht="17.45" customHeight="1" x14ac:dyDescent="0.3">
      <c r="D91" s="36" t="s">
        <v>108</v>
      </c>
      <c r="E91" s="36">
        <v>24090024</v>
      </c>
      <c r="F91" s="33">
        <v>0</v>
      </c>
      <c r="G91" s="33">
        <v>0</v>
      </c>
      <c r="H91" s="33">
        <v>0</v>
      </c>
      <c r="I91" s="9">
        <v>0</v>
      </c>
      <c r="J91" s="2">
        <v>121</v>
      </c>
      <c r="K91" s="9">
        <v>100</v>
      </c>
    </row>
    <row r="92" spans="4:11" ht="17.45" customHeight="1" x14ac:dyDescent="0.3">
      <c r="D92" s="36" t="s">
        <v>66</v>
      </c>
      <c r="E92" s="36">
        <v>24090026</v>
      </c>
      <c r="F92" s="33">
        <v>0</v>
      </c>
      <c r="G92" s="33">
        <v>0</v>
      </c>
      <c r="H92" s="33">
        <v>0</v>
      </c>
      <c r="I92" s="9">
        <v>0</v>
      </c>
      <c r="J92" s="2">
        <v>121</v>
      </c>
      <c r="K92" s="9">
        <v>100</v>
      </c>
    </row>
    <row r="93" spans="4:11" ht="17.45" customHeight="1" x14ac:dyDescent="0.3">
      <c r="D93" s="36" t="s">
        <v>113</v>
      </c>
      <c r="E93" s="36">
        <v>24090029</v>
      </c>
      <c r="F93" s="33">
        <v>0</v>
      </c>
      <c r="G93" s="33">
        <v>0</v>
      </c>
      <c r="H93" s="33">
        <v>0</v>
      </c>
      <c r="I93" s="9">
        <v>0</v>
      </c>
      <c r="J93" s="2">
        <v>121</v>
      </c>
      <c r="K93" s="9">
        <v>100</v>
      </c>
    </row>
    <row r="94" spans="4:11" ht="17.45" customHeight="1" x14ac:dyDescent="0.3">
      <c r="D94" s="36" t="s">
        <v>150</v>
      </c>
      <c r="E94" s="36">
        <v>24090031</v>
      </c>
      <c r="F94" s="33">
        <v>0</v>
      </c>
      <c r="G94" s="33">
        <v>0</v>
      </c>
      <c r="H94" s="33">
        <v>0</v>
      </c>
      <c r="I94" s="9">
        <v>0</v>
      </c>
      <c r="J94" s="2">
        <v>121</v>
      </c>
      <c r="K94" s="9">
        <v>100</v>
      </c>
    </row>
    <row r="95" spans="4:11" ht="17.45" customHeight="1" x14ac:dyDescent="0.3">
      <c r="D95" s="36" t="s">
        <v>115</v>
      </c>
      <c r="E95" s="36">
        <v>24090032</v>
      </c>
      <c r="F95" s="33">
        <v>0</v>
      </c>
      <c r="G95" s="33">
        <v>0</v>
      </c>
      <c r="H95" s="33">
        <v>0</v>
      </c>
      <c r="I95" s="9">
        <v>0</v>
      </c>
      <c r="J95" s="2">
        <v>121</v>
      </c>
      <c r="K95" s="9">
        <v>100</v>
      </c>
    </row>
    <row r="96" spans="4:11" ht="17.45" customHeight="1" x14ac:dyDescent="0.3">
      <c r="D96" s="36" t="s">
        <v>151</v>
      </c>
      <c r="E96" s="36">
        <v>24090033</v>
      </c>
      <c r="F96" s="33">
        <v>0</v>
      </c>
      <c r="G96" s="33">
        <v>0</v>
      </c>
      <c r="H96" s="33">
        <v>0</v>
      </c>
      <c r="I96" s="9">
        <v>0</v>
      </c>
      <c r="J96" s="2">
        <v>121</v>
      </c>
      <c r="K96" s="9">
        <v>100</v>
      </c>
    </row>
    <row r="97" spans="4:11" ht="17.45" customHeight="1" x14ac:dyDescent="0.3">
      <c r="D97" s="36" t="s">
        <v>83</v>
      </c>
      <c r="E97" s="36">
        <v>24090034</v>
      </c>
      <c r="F97" s="33">
        <v>0</v>
      </c>
      <c r="G97" s="33">
        <v>0</v>
      </c>
      <c r="H97" s="33">
        <v>0</v>
      </c>
      <c r="I97" s="9">
        <v>0</v>
      </c>
      <c r="J97" s="2">
        <v>121</v>
      </c>
      <c r="K97" s="9">
        <v>100</v>
      </c>
    </row>
    <row r="98" spans="4:11" ht="17.45" customHeight="1" x14ac:dyDescent="0.3">
      <c r="D98" s="36" t="s">
        <v>74</v>
      </c>
      <c r="E98" s="36">
        <v>24090035</v>
      </c>
      <c r="F98" s="33">
        <v>0</v>
      </c>
      <c r="G98" s="33">
        <v>0</v>
      </c>
      <c r="H98" s="33">
        <v>0</v>
      </c>
      <c r="I98" s="9">
        <v>0</v>
      </c>
      <c r="J98" s="2">
        <v>121</v>
      </c>
      <c r="K98" s="9">
        <v>100</v>
      </c>
    </row>
    <row r="99" spans="4:11" ht="17.45" customHeight="1" x14ac:dyDescent="0.3">
      <c r="D99" s="36" t="s">
        <v>80</v>
      </c>
      <c r="E99" s="36">
        <v>24090039</v>
      </c>
      <c r="F99" s="33">
        <v>0</v>
      </c>
      <c r="G99" s="33">
        <v>0</v>
      </c>
      <c r="H99" s="33">
        <v>0</v>
      </c>
      <c r="I99" s="9">
        <v>0</v>
      </c>
      <c r="J99" s="2">
        <v>121</v>
      </c>
      <c r="K99" s="9">
        <v>100</v>
      </c>
    </row>
    <row r="100" spans="4:11" ht="17.45" customHeight="1" x14ac:dyDescent="0.3">
      <c r="D100" s="36" t="s">
        <v>82</v>
      </c>
      <c r="E100" s="36">
        <v>24090041</v>
      </c>
      <c r="F100" s="33">
        <v>0</v>
      </c>
      <c r="G100" s="33">
        <v>0</v>
      </c>
      <c r="H100" s="33">
        <v>0</v>
      </c>
      <c r="I100" s="9">
        <v>0</v>
      </c>
      <c r="J100" s="2">
        <v>121</v>
      </c>
      <c r="K100" s="9">
        <v>100</v>
      </c>
    </row>
    <row r="101" spans="4:11" ht="17.45" customHeight="1" x14ac:dyDescent="0.3">
      <c r="D101" s="36" t="s">
        <v>59</v>
      </c>
      <c r="E101" s="36">
        <v>24090042</v>
      </c>
      <c r="F101" s="33">
        <v>0</v>
      </c>
      <c r="G101" s="33">
        <v>0</v>
      </c>
      <c r="H101" s="33">
        <v>0</v>
      </c>
      <c r="I101" s="9">
        <v>0</v>
      </c>
      <c r="J101" s="2">
        <v>121</v>
      </c>
      <c r="K101" s="9">
        <v>100</v>
      </c>
    </row>
    <row r="102" spans="4:11" ht="17.45" customHeight="1" x14ac:dyDescent="0.3">
      <c r="D102" s="36" t="s">
        <v>68</v>
      </c>
      <c r="E102" s="36">
        <v>24090043</v>
      </c>
      <c r="F102" s="33">
        <v>0</v>
      </c>
      <c r="G102" s="33">
        <v>0</v>
      </c>
      <c r="H102" s="33">
        <v>0</v>
      </c>
      <c r="I102" s="9">
        <v>0</v>
      </c>
      <c r="J102" s="2">
        <v>121</v>
      </c>
      <c r="K102" s="9">
        <v>100</v>
      </c>
    </row>
    <row r="103" spans="4:11" ht="17.45" customHeight="1" x14ac:dyDescent="0.3">
      <c r="D103" s="36" t="s">
        <v>152</v>
      </c>
      <c r="E103" s="36">
        <v>24090054</v>
      </c>
      <c r="F103" s="33">
        <v>0</v>
      </c>
      <c r="G103" s="33">
        <v>0</v>
      </c>
      <c r="H103" s="33">
        <v>0</v>
      </c>
      <c r="I103" s="9">
        <v>0</v>
      </c>
      <c r="J103" s="2">
        <v>121</v>
      </c>
      <c r="K103" s="9">
        <v>100</v>
      </c>
    </row>
    <row r="104" spans="4:11" ht="17.45" customHeight="1" x14ac:dyDescent="0.3">
      <c r="D104" s="36" t="s">
        <v>47</v>
      </c>
      <c r="E104" s="36">
        <v>24090056</v>
      </c>
      <c r="F104" s="33">
        <v>0</v>
      </c>
      <c r="G104" s="33">
        <v>0</v>
      </c>
      <c r="H104" s="33">
        <v>0</v>
      </c>
      <c r="I104" s="9">
        <v>0</v>
      </c>
      <c r="J104" s="2">
        <v>121</v>
      </c>
      <c r="K104" s="9">
        <v>100</v>
      </c>
    </row>
    <row r="105" spans="4:11" ht="17.45" customHeight="1" x14ac:dyDescent="0.3">
      <c r="D105" s="36" t="s">
        <v>153</v>
      </c>
      <c r="E105" s="36">
        <v>24090064</v>
      </c>
      <c r="F105" s="33">
        <v>0</v>
      </c>
      <c r="G105" s="33">
        <v>0</v>
      </c>
      <c r="H105" s="33">
        <v>0</v>
      </c>
      <c r="I105" s="9">
        <v>0</v>
      </c>
      <c r="J105" s="2">
        <v>121</v>
      </c>
      <c r="K105" s="9">
        <v>100</v>
      </c>
    </row>
    <row r="106" spans="4:11" ht="17.45" customHeight="1" x14ac:dyDescent="0.3">
      <c r="D106" s="36" t="s">
        <v>116</v>
      </c>
      <c r="E106" s="36">
        <v>24090066</v>
      </c>
      <c r="F106" s="33">
        <v>0</v>
      </c>
      <c r="G106" s="33">
        <v>0</v>
      </c>
      <c r="H106" s="33">
        <v>0</v>
      </c>
      <c r="I106" s="9">
        <v>0</v>
      </c>
      <c r="J106" s="2">
        <v>121</v>
      </c>
      <c r="K106" s="9">
        <v>100</v>
      </c>
    </row>
    <row r="107" spans="4:11" ht="17.45" customHeight="1" x14ac:dyDescent="0.3">
      <c r="D107" s="36" t="s">
        <v>78</v>
      </c>
      <c r="E107" s="36">
        <v>24090069</v>
      </c>
      <c r="F107" s="33">
        <v>0</v>
      </c>
      <c r="G107" s="33">
        <v>0</v>
      </c>
      <c r="H107" s="33">
        <v>0</v>
      </c>
      <c r="I107" s="9">
        <v>0</v>
      </c>
      <c r="J107" s="2">
        <v>121</v>
      </c>
      <c r="K107" s="9">
        <v>100</v>
      </c>
    </row>
    <row r="108" spans="4:11" ht="17.45" customHeight="1" x14ac:dyDescent="0.3">
      <c r="D108" s="36" t="s">
        <v>105</v>
      </c>
      <c r="E108" s="36">
        <v>24090071</v>
      </c>
      <c r="F108" s="33">
        <v>0</v>
      </c>
      <c r="G108" s="33">
        <v>0</v>
      </c>
      <c r="H108" s="33">
        <v>0</v>
      </c>
      <c r="I108" s="9">
        <v>0</v>
      </c>
      <c r="J108" s="2">
        <v>121</v>
      </c>
      <c r="K108" s="9">
        <v>100</v>
      </c>
    </row>
    <row r="109" spans="4:11" ht="17.45" customHeight="1" x14ac:dyDescent="0.3">
      <c r="D109" s="36" t="s">
        <v>111</v>
      </c>
      <c r="E109" s="36">
        <v>24090076</v>
      </c>
      <c r="F109" s="33">
        <v>0</v>
      </c>
      <c r="G109" s="33">
        <v>0</v>
      </c>
      <c r="H109" s="33">
        <v>0</v>
      </c>
      <c r="I109" s="9">
        <v>0</v>
      </c>
      <c r="J109" s="2">
        <v>121</v>
      </c>
      <c r="K109" s="9">
        <v>100</v>
      </c>
    </row>
    <row r="110" spans="4:11" ht="17.45" customHeight="1" x14ac:dyDescent="0.3">
      <c r="D110" s="36" t="s">
        <v>112</v>
      </c>
      <c r="E110" s="36">
        <v>24090079</v>
      </c>
      <c r="F110" s="33">
        <v>0</v>
      </c>
      <c r="G110" s="33">
        <v>0</v>
      </c>
      <c r="H110" s="33">
        <v>0</v>
      </c>
      <c r="I110" s="9">
        <v>0</v>
      </c>
      <c r="J110" s="2">
        <v>121</v>
      </c>
      <c r="K110" s="9">
        <v>100</v>
      </c>
    </row>
    <row r="111" spans="4:11" ht="17.45" customHeight="1" x14ac:dyDescent="0.3">
      <c r="D111" s="36" t="s">
        <v>48</v>
      </c>
      <c r="E111" s="36">
        <v>24090086</v>
      </c>
      <c r="F111" s="33">
        <v>0</v>
      </c>
      <c r="G111" s="33">
        <v>0</v>
      </c>
      <c r="H111" s="33">
        <v>0</v>
      </c>
      <c r="I111" s="9">
        <v>0</v>
      </c>
      <c r="J111" s="2">
        <v>121</v>
      </c>
      <c r="K111" s="9">
        <v>100</v>
      </c>
    </row>
    <row r="112" spans="4:11" ht="17.45" customHeight="1" x14ac:dyDescent="0.3">
      <c r="D112" s="36" t="s">
        <v>27</v>
      </c>
      <c r="E112" s="36">
        <v>24090090</v>
      </c>
      <c r="F112" s="33">
        <v>0</v>
      </c>
      <c r="G112" s="33">
        <v>0</v>
      </c>
      <c r="H112" s="33">
        <v>0</v>
      </c>
      <c r="I112" s="9">
        <v>0</v>
      </c>
      <c r="J112" s="2">
        <v>121</v>
      </c>
      <c r="K112" s="9">
        <v>100</v>
      </c>
    </row>
    <row r="113" spans="4:11" ht="17.45" customHeight="1" x14ac:dyDescent="0.3">
      <c r="D113" s="36" t="s">
        <v>109</v>
      </c>
      <c r="E113" s="36">
        <v>24090092</v>
      </c>
      <c r="F113" s="33">
        <v>0</v>
      </c>
      <c r="G113" s="33">
        <v>0</v>
      </c>
      <c r="H113" s="33">
        <v>0</v>
      </c>
      <c r="I113" s="9">
        <v>0</v>
      </c>
      <c r="J113" s="2">
        <v>121</v>
      </c>
      <c r="K113" s="9">
        <v>100</v>
      </c>
    </row>
    <row r="114" spans="4:11" ht="17.45" customHeight="1" x14ac:dyDescent="0.3">
      <c r="D114" s="36" t="s">
        <v>87</v>
      </c>
      <c r="E114" s="36">
        <v>24090093</v>
      </c>
      <c r="F114" s="33">
        <v>0</v>
      </c>
      <c r="G114" s="33">
        <v>0</v>
      </c>
      <c r="H114" s="33">
        <v>0</v>
      </c>
      <c r="I114" s="9">
        <v>0</v>
      </c>
      <c r="J114" s="2">
        <v>121</v>
      </c>
      <c r="K114" s="9">
        <v>100</v>
      </c>
    </row>
    <row r="115" spans="4:11" ht="17.45" customHeight="1" x14ac:dyDescent="0.3">
      <c r="D115" s="36" t="s">
        <v>93</v>
      </c>
      <c r="E115" s="36">
        <v>24090094</v>
      </c>
      <c r="F115" s="33">
        <v>0</v>
      </c>
      <c r="G115" s="33">
        <v>0</v>
      </c>
      <c r="H115" s="33">
        <v>0</v>
      </c>
      <c r="I115" s="9">
        <v>0</v>
      </c>
      <c r="J115" s="2">
        <v>121</v>
      </c>
      <c r="K115" s="9">
        <v>100</v>
      </c>
    </row>
    <row r="116" spans="4:11" ht="17.45" customHeight="1" x14ac:dyDescent="0.3">
      <c r="D116" s="36" t="s">
        <v>103</v>
      </c>
      <c r="E116" s="36">
        <v>24090096</v>
      </c>
      <c r="F116" s="33">
        <v>0</v>
      </c>
      <c r="G116" s="33">
        <v>0</v>
      </c>
      <c r="H116" s="33">
        <v>0</v>
      </c>
      <c r="I116" s="9">
        <v>0</v>
      </c>
      <c r="J116" s="2">
        <v>121</v>
      </c>
      <c r="K116" s="9">
        <v>100</v>
      </c>
    </row>
    <row r="117" spans="4:11" ht="17.45" customHeight="1" x14ac:dyDescent="0.3">
      <c r="D117" s="36" t="s">
        <v>104</v>
      </c>
      <c r="E117" s="36">
        <v>24090097</v>
      </c>
      <c r="F117" s="33">
        <v>0</v>
      </c>
      <c r="G117" s="33">
        <v>0</v>
      </c>
      <c r="H117" s="33">
        <v>0</v>
      </c>
      <c r="I117" s="9">
        <v>0</v>
      </c>
      <c r="J117" s="2">
        <v>121</v>
      </c>
      <c r="K117" s="9">
        <v>100</v>
      </c>
    </row>
    <row r="118" spans="4:11" x14ac:dyDescent="0.3">
      <c r="D118" s="36" t="s">
        <v>110</v>
      </c>
      <c r="E118" s="36">
        <v>24090100</v>
      </c>
      <c r="F118" s="33">
        <v>0</v>
      </c>
      <c r="G118" s="33">
        <v>0</v>
      </c>
      <c r="H118" s="33">
        <v>0</v>
      </c>
      <c r="I118" s="9">
        <v>0</v>
      </c>
      <c r="J118" s="2">
        <v>121</v>
      </c>
      <c r="K118" s="9">
        <v>100</v>
      </c>
    </row>
    <row r="119" spans="4:11" x14ac:dyDescent="0.3">
      <c r="D119" s="36" t="s">
        <v>154</v>
      </c>
      <c r="E119" s="36">
        <v>24090101</v>
      </c>
      <c r="F119" s="33">
        <v>0</v>
      </c>
      <c r="G119" s="33">
        <v>0</v>
      </c>
      <c r="H119" s="33">
        <v>0</v>
      </c>
      <c r="I119" s="9">
        <v>0</v>
      </c>
      <c r="J119" s="2">
        <v>121</v>
      </c>
      <c r="K119" s="9">
        <v>100</v>
      </c>
    </row>
    <row r="120" spans="4:11" x14ac:dyDescent="0.3">
      <c r="D120" s="36" t="s">
        <v>155</v>
      </c>
      <c r="E120" s="36">
        <v>24090105</v>
      </c>
      <c r="F120" s="33">
        <v>0</v>
      </c>
      <c r="G120" s="33">
        <v>0</v>
      </c>
      <c r="H120" s="33">
        <v>0</v>
      </c>
      <c r="I120" s="9">
        <v>0</v>
      </c>
      <c r="J120" s="2">
        <v>121</v>
      </c>
      <c r="K120" s="9">
        <v>100</v>
      </c>
    </row>
    <row r="121" spans="4:11" x14ac:dyDescent="0.3">
      <c r="D121" s="36" t="s">
        <v>114</v>
      </c>
      <c r="E121" s="36">
        <v>24090106</v>
      </c>
      <c r="F121" s="33">
        <v>0</v>
      </c>
      <c r="G121" s="33">
        <v>0</v>
      </c>
      <c r="H121" s="33">
        <v>0</v>
      </c>
      <c r="I121" s="9">
        <v>0</v>
      </c>
      <c r="J121" s="2">
        <v>121</v>
      </c>
      <c r="K121" s="9">
        <v>100</v>
      </c>
    </row>
    <row r="122" spans="4:11" x14ac:dyDescent="0.3">
      <c r="D122" s="36" t="s">
        <v>156</v>
      </c>
      <c r="E122" s="36">
        <v>24090111</v>
      </c>
      <c r="F122" s="33">
        <v>0</v>
      </c>
      <c r="G122" s="33">
        <v>0</v>
      </c>
      <c r="H122" s="33">
        <v>0</v>
      </c>
      <c r="I122" s="9">
        <v>0</v>
      </c>
      <c r="J122" s="2">
        <v>121</v>
      </c>
      <c r="K122" s="9">
        <v>100</v>
      </c>
    </row>
    <row r="123" spans="4:11" x14ac:dyDescent="0.3">
      <c r="D123" s="36" t="s">
        <v>157</v>
      </c>
      <c r="E123" s="36">
        <v>24090119</v>
      </c>
      <c r="F123" s="33">
        <v>0</v>
      </c>
      <c r="G123" s="33">
        <v>0</v>
      </c>
      <c r="H123" s="33">
        <v>0</v>
      </c>
      <c r="I123" s="9">
        <v>0</v>
      </c>
      <c r="J123" s="2">
        <v>121</v>
      </c>
      <c r="K123" s="9">
        <v>100</v>
      </c>
    </row>
    <row r="124" spans="4:11" x14ac:dyDescent="0.3">
      <c r="D124" s="36" t="s">
        <v>158</v>
      </c>
      <c r="E124" s="36">
        <v>24090120</v>
      </c>
      <c r="F124" s="33">
        <v>0</v>
      </c>
      <c r="G124" s="33">
        <v>0</v>
      </c>
      <c r="H124" s="33">
        <v>0</v>
      </c>
      <c r="I124" s="9">
        <v>0</v>
      </c>
      <c r="J124" s="2">
        <v>121</v>
      </c>
      <c r="K124" s="9">
        <v>100</v>
      </c>
    </row>
    <row r="125" spans="4:11" x14ac:dyDescent="0.3">
      <c r="D125" s="36" t="s">
        <v>159</v>
      </c>
      <c r="E125" s="36">
        <v>24090121</v>
      </c>
      <c r="F125" s="33">
        <v>0</v>
      </c>
      <c r="G125" s="33">
        <v>0</v>
      </c>
      <c r="H125" s="33">
        <v>0</v>
      </c>
      <c r="I125" s="9">
        <v>0</v>
      </c>
      <c r="J125" s="2">
        <v>121</v>
      </c>
      <c r="K125" s="9">
        <v>100</v>
      </c>
    </row>
    <row r="126" spans="4:11" x14ac:dyDescent="0.3">
      <c r="D126" s="28" t="s">
        <v>95</v>
      </c>
      <c r="E126" s="35">
        <v>24080108</v>
      </c>
      <c r="F126" s="33">
        <v>0</v>
      </c>
      <c r="G126" s="33">
        <v>0</v>
      </c>
      <c r="H126" s="33">
        <v>0</v>
      </c>
      <c r="I126" s="9">
        <v>0</v>
      </c>
      <c r="J126" s="2">
        <v>137</v>
      </c>
      <c r="K126" s="9">
        <v>100</v>
      </c>
    </row>
    <row r="127" spans="4:11" x14ac:dyDescent="0.3">
      <c r="D127" s="28" t="s">
        <v>96</v>
      </c>
      <c r="E127" s="35">
        <v>24080109</v>
      </c>
      <c r="F127" s="33">
        <v>0</v>
      </c>
      <c r="G127" s="33">
        <v>0</v>
      </c>
      <c r="H127" s="33">
        <v>0</v>
      </c>
      <c r="I127" s="9">
        <v>0</v>
      </c>
      <c r="J127" s="2">
        <v>137</v>
      </c>
      <c r="K127" s="9">
        <v>100</v>
      </c>
    </row>
    <row r="128" spans="4:11" x14ac:dyDescent="0.3">
      <c r="D128" s="28" t="s">
        <v>97</v>
      </c>
      <c r="E128" s="35">
        <v>24080110</v>
      </c>
      <c r="F128" s="33">
        <v>0</v>
      </c>
      <c r="G128" s="33">
        <v>0</v>
      </c>
      <c r="H128" s="33">
        <v>0</v>
      </c>
      <c r="I128" s="9">
        <v>0</v>
      </c>
      <c r="J128" s="2">
        <v>137</v>
      </c>
      <c r="K128" s="9">
        <v>100</v>
      </c>
    </row>
    <row r="129" spans="4:11" x14ac:dyDescent="0.3">
      <c r="D129" s="28" t="s">
        <v>98</v>
      </c>
      <c r="E129" s="35">
        <v>24080111</v>
      </c>
      <c r="F129" s="33">
        <v>0</v>
      </c>
      <c r="G129" s="33">
        <v>0</v>
      </c>
      <c r="H129" s="33">
        <v>0</v>
      </c>
      <c r="I129" s="9">
        <v>0</v>
      </c>
      <c r="J129" s="2">
        <v>137</v>
      </c>
      <c r="K129" s="9">
        <v>100</v>
      </c>
    </row>
    <row r="130" spans="4:11" x14ac:dyDescent="0.3">
      <c r="D130" s="28" t="s">
        <v>89</v>
      </c>
      <c r="E130" s="35">
        <v>24080112</v>
      </c>
      <c r="F130" s="33">
        <v>0</v>
      </c>
      <c r="G130" s="33">
        <v>0</v>
      </c>
      <c r="H130" s="33">
        <v>0</v>
      </c>
      <c r="I130" s="9">
        <v>0</v>
      </c>
      <c r="J130" s="2">
        <v>137</v>
      </c>
      <c r="K130" s="9">
        <v>100</v>
      </c>
    </row>
    <row r="131" spans="4:11" x14ac:dyDescent="0.3">
      <c r="D131" s="28" t="s">
        <v>84</v>
      </c>
      <c r="E131" s="35">
        <v>24080115</v>
      </c>
      <c r="F131" s="33">
        <v>0</v>
      </c>
      <c r="G131" s="33">
        <v>0</v>
      </c>
      <c r="H131" s="33">
        <v>0</v>
      </c>
      <c r="I131" s="9">
        <v>0</v>
      </c>
      <c r="J131" s="2">
        <v>137</v>
      </c>
      <c r="K131" s="9">
        <v>100</v>
      </c>
    </row>
    <row r="132" spans="4:11" x14ac:dyDescent="0.3">
      <c r="D132" s="28" t="s">
        <v>85</v>
      </c>
      <c r="E132" s="35">
        <v>24080116</v>
      </c>
      <c r="F132" s="33">
        <v>0</v>
      </c>
      <c r="G132" s="33">
        <v>0</v>
      </c>
      <c r="H132" s="33">
        <v>0</v>
      </c>
      <c r="I132" s="9">
        <v>0</v>
      </c>
      <c r="J132" s="2">
        <v>137</v>
      </c>
      <c r="K132" s="9">
        <v>100</v>
      </c>
    </row>
    <row r="133" spans="4:11" x14ac:dyDescent="0.3">
      <c r="D133" s="28" t="s">
        <v>83</v>
      </c>
      <c r="E133" s="35">
        <v>24080119</v>
      </c>
      <c r="F133" s="33">
        <v>0</v>
      </c>
      <c r="G133" s="33">
        <v>0</v>
      </c>
      <c r="H133" s="33">
        <v>0</v>
      </c>
      <c r="I133" s="9">
        <v>0</v>
      </c>
      <c r="J133" s="2">
        <v>137</v>
      </c>
      <c r="K133" s="9">
        <v>100</v>
      </c>
    </row>
    <row r="134" spans="4:11" x14ac:dyDescent="0.3">
      <c r="D134" s="28" t="s">
        <v>114</v>
      </c>
      <c r="E134" s="35">
        <v>24080120</v>
      </c>
      <c r="F134" s="33">
        <v>0</v>
      </c>
      <c r="G134" s="33">
        <v>0</v>
      </c>
      <c r="H134" s="33">
        <v>0</v>
      </c>
      <c r="I134" s="9">
        <v>0</v>
      </c>
      <c r="J134" s="2">
        <v>137</v>
      </c>
      <c r="K134" s="9">
        <v>100</v>
      </c>
    </row>
    <row r="135" spans="4:11" x14ac:dyDescent="0.3">
      <c r="D135" s="28" t="s">
        <v>115</v>
      </c>
      <c r="E135" s="35">
        <v>24080121</v>
      </c>
      <c r="F135" s="33">
        <v>0</v>
      </c>
      <c r="G135" s="33">
        <v>0</v>
      </c>
      <c r="H135" s="33">
        <v>0</v>
      </c>
      <c r="I135" s="9">
        <v>0</v>
      </c>
      <c r="J135" s="2">
        <v>137</v>
      </c>
      <c r="K135" s="9">
        <v>100</v>
      </c>
    </row>
    <row r="136" spans="4:11" x14ac:dyDescent="0.3">
      <c r="D136" s="28" t="s">
        <v>116</v>
      </c>
      <c r="E136" s="35">
        <v>24080122</v>
      </c>
      <c r="F136" s="33">
        <v>0</v>
      </c>
      <c r="G136" s="33">
        <v>0</v>
      </c>
      <c r="H136" s="33">
        <v>0</v>
      </c>
      <c r="I136" s="9">
        <v>0</v>
      </c>
      <c r="J136" s="2">
        <v>137</v>
      </c>
      <c r="K136" s="9">
        <v>100</v>
      </c>
    </row>
    <row r="137" spans="4:11" x14ac:dyDescent="0.3">
      <c r="D137" s="28" t="s">
        <v>32</v>
      </c>
      <c r="E137" s="35">
        <v>24080123</v>
      </c>
      <c r="F137" s="33">
        <v>0</v>
      </c>
      <c r="G137" s="33">
        <v>0</v>
      </c>
      <c r="H137" s="33">
        <v>0</v>
      </c>
      <c r="I137" s="9">
        <v>0</v>
      </c>
      <c r="J137" s="2">
        <v>137</v>
      </c>
      <c r="K137" s="9">
        <v>100</v>
      </c>
    </row>
    <row r="138" spans="4:11" x14ac:dyDescent="0.3">
      <c r="D138" s="28" t="s">
        <v>117</v>
      </c>
      <c r="E138" s="35">
        <v>24080125</v>
      </c>
      <c r="F138" s="33">
        <v>0</v>
      </c>
      <c r="G138" s="33">
        <v>0</v>
      </c>
      <c r="H138" s="33">
        <v>0</v>
      </c>
      <c r="I138" s="9">
        <v>0</v>
      </c>
      <c r="J138" s="2">
        <v>137</v>
      </c>
      <c r="K138" s="9">
        <v>100</v>
      </c>
    </row>
    <row r="139" spans="4:11" x14ac:dyDescent="0.3">
      <c r="D139" s="28" t="s">
        <v>63</v>
      </c>
      <c r="E139" s="35">
        <v>24080128</v>
      </c>
      <c r="F139" s="33">
        <v>0</v>
      </c>
      <c r="G139" s="33">
        <v>0</v>
      </c>
      <c r="H139" s="33">
        <v>0</v>
      </c>
      <c r="I139" s="9">
        <v>0</v>
      </c>
      <c r="J139" s="2">
        <v>137</v>
      </c>
      <c r="K139" s="9">
        <v>100</v>
      </c>
    </row>
    <row r="140" spans="4:11" x14ac:dyDescent="0.3">
      <c r="D140" s="28" t="s">
        <v>91</v>
      </c>
      <c r="E140" s="35">
        <v>24080129</v>
      </c>
      <c r="F140" s="33">
        <v>0</v>
      </c>
      <c r="G140" s="33">
        <v>0</v>
      </c>
      <c r="H140" s="33">
        <v>0</v>
      </c>
      <c r="I140" s="9">
        <v>0</v>
      </c>
      <c r="J140" s="2">
        <v>137</v>
      </c>
      <c r="K140" s="9">
        <v>100</v>
      </c>
    </row>
    <row r="141" spans="4:11" x14ac:dyDescent="0.3">
      <c r="D141" s="28" t="s">
        <v>48</v>
      </c>
      <c r="E141" s="35">
        <v>24080132</v>
      </c>
      <c r="F141" s="33">
        <v>0</v>
      </c>
      <c r="G141" s="33">
        <v>0</v>
      </c>
      <c r="H141" s="33">
        <v>0</v>
      </c>
      <c r="I141" s="9">
        <v>0</v>
      </c>
      <c r="J141" s="2">
        <v>137</v>
      </c>
      <c r="K141" s="9">
        <v>100</v>
      </c>
    </row>
  </sheetData>
  <sortState xmlns:xlrd2="http://schemas.microsoft.com/office/spreadsheetml/2017/richdata2" ref="D5:K141">
    <sortCondition descending="1" ref="I5:I141"/>
  </sortState>
  <mergeCells count="1">
    <mergeCell ref="D1:W2"/>
  </mergeCells>
  <phoneticPr fontId="7" type="noConversion"/>
  <conditionalFormatting sqref="D4:E4">
    <cfRule type="duplicateValues" dxfId="14" priority="3"/>
  </conditionalFormatting>
  <conditionalFormatting sqref="D5:D82">
    <cfRule type="containsText" dxfId="13" priority="1" operator="containsText" text="취소">
      <formula>NOT(ISERROR(SEARCH("취소",D5)))</formula>
    </cfRule>
  </conditionalFormatting>
  <conditionalFormatting sqref="D5:E125">
    <cfRule type="duplicateValues" dxfId="12" priority="2"/>
  </conditionalFormatting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25"/>
  <sheetViews>
    <sheetView showGridLines="0" topLeftCell="A111" zoomScale="85" zoomScaleNormal="85" workbookViewId="0">
      <selection activeCell="A126" sqref="A126:L142"/>
    </sheetView>
  </sheetViews>
  <sheetFormatPr defaultRowHeight="16.5" x14ac:dyDescent="0.3"/>
  <cols>
    <col min="3" max="3" width="14.375" bestFit="1" customWidth="1"/>
    <col min="4" max="4" width="10.75" bestFit="1" customWidth="1"/>
  </cols>
  <sheetData>
    <row r="1" spans="3:20" ht="16.5" customHeight="1" x14ac:dyDescent="0.3">
      <c r="C1" s="39" t="s">
        <v>166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3:20" ht="18" customHeight="1" x14ac:dyDescent="0.3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4" spans="3:20" ht="17.25" thickBot="1" x14ac:dyDescent="0.35">
      <c r="C4" s="37" t="s">
        <v>25</v>
      </c>
      <c r="D4" s="37" t="s">
        <v>6</v>
      </c>
      <c r="E4" s="18" t="s">
        <v>169</v>
      </c>
      <c r="F4" s="22" t="s">
        <v>170</v>
      </c>
      <c r="G4" s="3" t="s">
        <v>164</v>
      </c>
      <c r="P4" s="12" t="s">
        <v>3</v>
      </c>
      <c r="Q4" s="11" t="s">
        <v>2</v>
      </c>
      <c r="R4" s="10" t="s">
        <v>1</v>
      </c>
    </row>
    <row r="5" spans="3:20" ht="17.45" customHeight="1" x14ac:dyDescent="0.3">
      <c r="C5" s="36" t="s">
        <v>30</v>
      </c>
      <c r="D5" s="36">
        <v>24090028</v>
      </c>
      <c r="E5" s="33">
        <v>92.5</v>
      </c>
      <c r="F5" s="2">
        <v>1</v>
      </c>
      <c r="G5" s="9">
        <v>1.2987012987012987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20" x14ac:dyDescent="0.3">
      <c r="C6" s="36" t="s">
        <v>35</v>
      </c>
      <c r="D6" s="36">
        <v>24090053</v>
      </c>
      <c r="E6" s="33">
        <v>90</v>
      </c>
      <c r="F6" s="2">
        <v>2</v>
      </c>
      <c r="G6" s="9">
        <v>2.5974025974025974</v>
      </c>
      <c r="P6" s="8">
        <v>97.5</v>
      </c>
      <c r="Q6" s="6">
        <f t="shared" si="0"/>
        <v>0</v>
      </c>
      <c r="R6" s="5">
        <f>R5+Q6</f>
        <v>0</v>
      </c>
    </row>
    <row r="7" spans="3:20" x14ac:dyDescent="0.3">
      <c r="C7" s="36" t="s">
        <v>99</v>
      </c>
      <c r="D7" s="36">
        <v>24090082</v>
      </c>
      <c r="E7" s="33">
        <v>90</v>
      </c>
      <c r="F7" s="2">
        <v>2</v>
      </c>
      <c r="G7" s="9">
        <v>2.5974025974025974</v>
      </c>
      <c r="P7" s="8">
        <v>95</v>
      </c>
      <c r="Q7" s="6">
        <f t="shared" si="0"/>
        <v>0</v>
      </c>
      <c r="R7" s="5">
        <f>R6+Q7</f>
        <v>0</v>
      </c>
    </row>
    <row r="8" spans="3:20" x14ac:dyDescent="0.3">
      <c r="C8" s="36" t="s">
        <v>44</v>
      </c>
      <c r="D8" s="36">
        <v>24090040</v>
      </c>
      <c r="E8" s="33">
        <v>87.5</v>
      </c>
      <c r="F8" s="2">
        <v>4</v>
      </c>
      <c r="G8" s="9">
        <v>5.1948051948051948</v>
      </c>
      <c r="P8" s="7">
        <v>92.5</v>
      </c>
      <c r="Q8" s="6">
        <f t="shared" si="0"/>
        <v>1</v>
      </c>
      <c r="R8" s="5">
        <f t="shared" ref="R8:R45" si="1">R7+Q8</f>
        <v>1</v>
      </c>
    </row>
    <row r="9" spans="3:20" x14ac:dyDescent="0.3">
      <c r="C9" s="36" t="s">
        <v>42</v>
      </c>
      <c r="D9" s="36">
        <v>24090050</v>
      </c>
      <c r="E9" s="33">
        <v>87.5</v>
      </c>
      <c r="F9" s="2">
        <v>4</v>
      </c>
      <c r="G9" s="9">
        <v>5.1948051948051948</v>
      </c>
      <c r="P9" s="8">
        <v>90</v>
      </c>
      <c r="Q9" s="6">
        <f t="shared" si="0"/>
        <v>2</v>
      </c>
      <c r="R9" s="5">
        <f t="shared" si="1"/>
        <v>3</v>
      </c>
    </row>
    <row r="10" spans="3:20" x14ac:dyDescent="0.3">
      <c r="C10" s="36" t="s">
        <v>89</v>
      </c>
      <c r="D10" s="36">
        <v>24090045</v>
      </c>
      <c r="E10" s="33">
        <v>87.5</v>
      </c>
      <c r="F10" s="2">
        <v>4</v>
      </c>
      <c r="G10" s="9">
        <v>5.1948051948051948</v>
      </c>
      <c r="P10" s="8">
        <v>87.5</v>
      </c>
      <c r="Q10" s="6">
        <f t="shared" si="0"/>
        <v>4</v>
      </c>
      <c r="R10" s="5">
        <f t="shared" si="1"/>
        <v>7</v>
      </c>
    </row>
    <row r="11" spans="3:20" ht="17.45" customHeight="1" x14ac:dyDescent="0.3">
      <c r="C11" s="36" t="s">
        <v>36</v>
      </c>
      <c r="D11" s="36">
        <v>24090051</v>
      </c>
      <c r="E11" s="33">
        <v>87.5</v>
      </c>
      <c r="F11" s="2">
        <v>4</v>
      </c>
      <c r="G11" s="9">
        <v>5.1948051948051948</v>
      </c>
      <c r="P11" s="7">
        <v>85</v>
      </c>
      <c r="Q11" s="6">
        <f t="shared" si="0"/>
        <v>2</v>
      </c>
      <c r="R11" s="5">
        <f t="shared" si="1"/>
        <v>9</v>
      </c>
    </row>
    <row r="12" spans="3:20" x14ac:dyDescent="0.3">
      <c r="C12" s="36" t="s">
        <v>100</v>
      </c>
      <c r="D12" s="36">
        <v>24090102</v>
      </c>
      <c r="E12" s="33">
        <v>85</v>
      </c>
      <c r="F12" s="2">
        <v>8</v>
      </c>
      <c r="G12" s="9">
        <v>10.38961038961039</v>
      </c>
      <c r="P12" s="8">
        <v>82.5</v>
      </c>
      <c r="Q12" s="6">
        <f t="shared" si="0"/>
        <v>3</v>
      </c>
      <c r="R12" s="5">
        <f t="shared" si="1"/>
        <v>12</v>
      </c>
    </row>
    <row r="13" spans="3:20" ht="17.45" customHeight="1" x14ac:dyDescent="0.3">
      <c r="C13" s="36" t="s">
        <v>122</v>
      </c>
      <c r="D13" s="36">
        <v>24090030</v>
      </c>
      <c r="E13" s="33">
        <v>85</v>
      </c>
      <c r="F13" s="2">
        <v>8</v>
      </c>
      <c r="G13" s="9">
        <v>10.38961038961039</v>
      </c>
      <c r="P13" s="8">
        <v>80</v>
      </c>
      <c r="Q13" s="6">
        <f t="shared" si="0"/>
        <v>4</v>
      </c>
      <c r="R13" s="5">
        <f t="shared" si="1"/>
        <v>16</v>
      </c>
    </row>
    <row r="14" spans="3:20" ht="17.45" customHeight="1" x14ac:dyDescent="0.3">
      <c r="C14" s="36" t="s">
        <v>53</v>
      </c>
      <c r="D14" s="36">
        <v>24090012</v>
      </c>
      <c r="E14" s="33">
        <v>82.5</v>
      </c>
      <c r="F14" s="2">
        <v>10</v>
      </c>
      <c r="G14" s="9">
        <v>12.987012987012985</v>
      </c>
      <c r="P14" s="7">
        <v>77.5</v>
      </c>
      <c r="Q14" s="6">
        <f t="shared" si="0"/>
        <v>3</v>
      </c>
      <c r="R14" s="5">
        <f t="shared" si="1"/>
        <v>19</v>
      </c>
    </row>
    <row r="15" spans="3:20" x14ac:dyDescent="0.3">
      <c r="C15" s="36" t="s">
        <v>31</v>
      </c>
      <c r="D15" s="36">
        <v>24090027</v>
      </c>
      <c r="E15" s="33">
        <v>82.5</v>
      </c>
      <c r="F15" s="2">
        <v>10</v>
      </c>
      <c r="G15" s="9">
        <v>12.987012987012985</v>
      </c>
      <c r="P15" s="8">
        <v>75</v>
      </c>
      <c r="Q15" s="6">
        <f t="shared" si="0"/>
        <v>5</v>
      </c>
      <c r="R15" s="5">
        <f t="shared" si="1"/>
        <v>24</v>
      </c>
    </row>
    <row r="16" spans="3:20" x14ac:dyDescent="0.3">
      <c r="C16" s="36" t="s">
        <v>28</v>
      </c>
      <c r="D16" s="36">
        <v>24090020</v>
      </c>
      <c r="E16" s="33">
        <v>82.5</v>
      </c>
      <c r="F16" s="2">
        <v>10</v>
      </c>
      <c r="G16" s="9">
        <v>12.987012987012985</v>
      </c>
      <c r="P16" s="8">
        <v>72.5</v>
      </c>
      <c r="Q16" s="6">
        <f t="shared" si="0"/>
        <v>4</v>
      </c>
      <c r="R16" s="5">
        <f t="shared" si="1"/>
        <v>28</v>
      </c>
    </row>
    <row r="17" spans="3:18" x14ac:dyDescent="0.3">
      <c r="C17" s="36" t="s">
        <v>123</v>
      </c>
      <c r="D17" s="36">
        <v>24090063</v>
      </c>
      <c r="E17" s="33">
        <v>80</v>
      </c>
      <c r="F17" s="2">
        <v>13</v>
      </c>
      <c r="G17" s="9">
        <v>16.883116883116884</v>
      </c>
      <c r="P17" s="7">
        <v>70</v>
      </c>
      <c r="Q17" s="6">
        <f t="shared" si="0"/>
        <v>5</v>
      </c>
      <c r="R17" s="5">
        <f t="shared" si="1"/>
        <v>33</v>
      </c>
    </row>
    <row r="18" spans="3:18" x14ac:dyDescent="0.3">
      <c r="C18" s="36" t="s">
        <v>38</v>
      </c>
      <c r="D18" s="36">
        <v>24090087</v>
      </c>
      <c r="E18" s="33">
        <v>80</v>
      </c>
      <c r="F18" s="2">
        <v>13</v>
      </c>
      <c r="G18" s="9">
        <v>16.883116883116884</v>
      </c>
      <c r="P18" s="8">
        <v>67.5</v>
      </c>
      <c r="Q18" s="6">
        <f t="shared" si="0"/>
        <v>3</v>
      </c>
      <c r="R18" s="5">
        <f t="shared" si="1"/>
        <v>36</v>
      </c>
    </row>
    <row r="19" spans="3:18" ht="17.45" customHeight="1" x14ac:dyDescent="0.3">
      <c r="C19" s="36" t="s">
        <v>124</v>
      </c>
      <c r="D19" s="36">
        <v>24090023</v>
      </c>
      <c r="E19" s="33">
        <v>80</v>
      </c>
      <c r="F19" s="2">
        <v>13</v>
      </c>
      <c r="G19" s="9">
        <v>16.883116883116884</v>
      </c>
      <c r="P19" s="8">
        <v>65</v>
      </c>
      <c r="Q19" s="6">
        <f t="shared" si="0"/>
        <v>5</v>
      </c>
      <c r="R19" s="5">
        <f t="shared" si="1"/>
        <v>41</v>
      </c>
    </row>
    <row r="20" spans="3:18" ht="17.45" customHeight="1" x14ac:dyDescent="0.3">
      <c r="C20" s="36" t="s">
        <v>45</v>
      </c>
      <c r="D20" s="36">
        <v>24090074</v>
      </c>
      <c r="E20" s="33">
        <v>80</v>
      </c>
      <c r="F20" s="2">
        <v>13</v>
      </c>
      <c r="G20" s="9">
        <v>16.883116883116884</v>
      </c>
      <c r="P20" s="7">
        <v>62.5</v>
      </c>
      <c r="Q20" s="6">
        <f t="shared" si="0"/>
        <v>4</v>
      </c>
      <c r="R20" s="5">
        <f t="shared" si="1"/>
        <v>45</v>
      </c>
    </row>
    <row r="21" spans="3:18" x14ac:dyDescent="0.3">
      <c r="C21" s="36" t="s">
        <v>125</v>
      </c>
      <c r="D21" s="36">
        <v>24090070</v>
      </c>
      <c r="E21" s="33">
        <v>77.5</v>
      </c>
      <c r="F21" s="2">
        <v>17</v>
      </c>
      <c r="G21" s="9">
        <v>22.077922077922079</v>
      </c>
      <c r="P21" s="8">
        <v>60</v>
      </c>
      <c r="Q21" s="6">
        <f t="shared" si="0"/>
        <v>3</v>
      </c>
      <c r="R21" s="5">
        <f t="shared" si="1"/>
        <v>48</v>
      </c>
    </row>
    <row r="22" spans="3:18" x14ac:dyDescent="0.3">
      <c r="C22" s="36" t="s">
        <v>40</v>
      </c>
      <c r="D22" s="36">
        <v>24090089</v>
      </c>
      <c r="E22" s="33">
        <v>77.5</v>
      </c>
      <c r="F22" s="2">
        <v>17</v>
      </c>
      <c r="G22" s="9">
        <v>22.077922077922079</v>
      </c>
      <c r="P22" s="8">
        <v>57.5</v>
      </c>
      <c r="Q22" s="6">
        <f t="shared" si="0"/>
        <v>2</v>
      </c>
      <c r="R22" s="5">
        <f t="shared" si="1"/>
        <v>50</v>
      </c>
    </row>
    <row r="23" spans="3:18" x14ac:dyDescent="0.3">
      <c r="C23" s="36" t="s">
        <v>126</v>
      </c>
      <c r="D23" s="36">
        <v>24090117</v>
      </c>
      <c r="E23" s="33">
        <v>77.5</v>
      </c>
      <c r="F23" s="2">
        <v>17</v>
      </c>
      <c r="G23" s="9">
        <v>22.077922077922079</v>
      </c>
      <c r="P23" s="7">
        <v>55</v>
      </c>
      <c r="Q23" s="6">
        <f t="shared" si="0"/>
        <v>4</v>
      </c>
      <c r="R23" s="5">
        <f t="shared" si="1"/>
        <v>54</v>
      </c>
    </row>
    <row r="24" spans="3:18" x14ac:dyDescent="0.3">
      <c r="C24" s="36" t="s">
        <v>127</v>
      </c>
      <c r="D24" s="36">
        <v>24090073</v>
      </c>
      <c r="E24" s="33">
        <v>75</v>
      </c>
      <c r="F24" s="2">
        <v>20</v>
      </c>
      <c r="G24" s="9">
        <v>25.97402597402597</v>
      </c>
      <c r="P24" s="8">
        <v>52.5</v>
      </c>
      <c r="Q24" s="6">
        <f t="shared" si="0"/>
        <v>1</v>
      </c>
      <c r="R24" s="5">
        <f t="shared" si="1"/>
        <v>55</v>
      </c>
    </row>
    <row r="25" spans="3:18" x14ac:dyDescent="0.3">
      <c r="C25" s="36" t="s">
        <v>128</v>
      </c>
      <c r="D25" s="36">
        <v>24090075</v>
      </c>
      <c r="E25" s="33">
        <v>75</v>
      </c>
      <c r="F25" s="2">
        <v>20</v>
      </c>
      <c r="G25" s="9">
        <v>25.97402597402597</v>
      </c>
      <c r="P25" s="8">
        <v>50</v>
      </c>
      <c r="Q25" s="6">
        <f t="shared" si="0"/>
        <v>5</v>
      </c>
      <c r="R25" s="5">
        <f t="shared" si="1"/>
        <v>60</v>
      </c>
    </row>
    <row r="26" spans="3:18" x14ac:dyDescent="0.3">
      <c r="C26" s="36" t="s">
        <v>57</v>
      </c>
      <c r="D26" s="36">
        <v>24090017</v>
      </c>
      <c r="E26" s="33">
        <v>75</v>
      </c>
      <c r="F26" s="2">
        <v>20</v>
      </c>
      <c r="G26" s="9">
        <v>25.97402597402597</v>
      </c>
      <c r="P26" s="7">
        <v>47.5</v>
      </c>
      <c r="Q26" s="6">
        <f t="shared" si="0"/>
        <v>1</v>
      </c>
      <c r="R26" s="5">
        <f t="shared" si="1"/>
        <v>61</v>
      </c>
    </row>
    <row r="27" spans="3:18" x14ac:dyDescent="0.3">
      <c r="C27" s="36" t="s">
        <v>101</v>
      </c>
      <c r="D27" s="36">
        <v>24090080</v>
      </c>
      <c r="E27" s="33">
        <v>75</v>
      </c>
      <c r="F27" s="2">
        <v>20</v>
      </c>
      <c r="G27" s="9">
        <v>25.97402597402597</v>
      </c>
      <c r="P27" s="8">
        <v>45</v>
      </c>
      <c r="Q27" s="6">
        <f t="shared" si="0"/>
        <v>3</v>
      </c>
      <c r="R27" s="5">
        <f t="shared" si="1"/>
        <v>64</v>
      </c>
    </row>
    <row r="28" spans="3:18" x14ac:dyDescent="0.3">
      <c r="C28" s="36" t="s">
        <v>51</v>
      </c>
      <c r="D28" s="36">
        <v>24090002</v>
      </c>
      <c r="E28" s="2">
        <v>75</v>
      </c>
      <c r="F28" s="2">
        <v>20</v>
      </c>
      <c r="G28" s="9">
        <v>25.97402597402597</v>
      </c>
      <c r="P28" s="8">
        <v>42.5</v>
      </c>
      <c r="Q28" s="6">
        <f t="shared" si="0"/>
        <v>2</v>
      </c>
      <c r="R28" s="5">
        <f t="shared" si="1"/>
        <v>66</v>
      </c>
    </row>
    <row r="29" spans="3:18" ht="17.45" customHeight="1" x14ac:dyDescent="0.3">
      <c r="C29" s="36" t="s">
        <v>39</v>
      </c>
      <c r="D29" s="36">
        <v>24090060</v>
      </c>
      <c r="E29" s="33">
        <v>72.5</v>
      </c>
      <c r="F29" s="2">
        <v>25</v>
      </c>
      <c r="G29" s="9">
        <v>32.467532467532465</v>
      </c>
      <c r="P29" s="7">
        <v>40</v>
      </c>
      <c r="Q29" s="6">
        <f t="shared" si="0"/>
        <v>1</v>
      </c>
      <c r="R29" s="5">
        <f t="shared" si="1"/>
        <v>67</v>
      </c>
    </row>
    <row r="30" spans="3:18" x14ac:dyDescent="0.3">
      <c r="C30" s="36" t="s">
        <v>92</v>
      </c>
      <c r="D30" s="36">
        <v>24090084</v>
      </c>
      <c r="E30" s="33">
        <v>72.5</v>
      </c>
      <c r="F30" s="2">
        <v>25</v>
      </c>
      <c r="G30" s="9">
        <v>32.467532467532465</v>
      </c>
      <c r="P30" s="8">
        <v>37.5</v>
      </c>
      <c r="Q30" s="6">
        <f t="shared" si="0"/>
        <v>4</v>
      </c>
      <c r="R30" s="5">
        <f t="shared" si="1"/>
        <v>71</v>
      </c>
    </row>
    <row r="31" spans="3:18" x14ac:dyDescent="0.3">
      <c r="C31" s="36" t="s">
        <v>129</v>
      </c>
      <c r="D31" s="36">
        <v>24090113</v>
      </c>
      <c r="E31" s="33">
        <v>72.5</v>
      </c>
      <c r="F31" s="2">
        <v>25</v>
      </c>
      <c r="G31" s="9">
        <v>32.467532467532465</v>
      </c>
      <c r="P31" s="8">
        <v>35</v>
      </c>
      <c r="Q31" s="6">
        <f t="shared" si="0"/>
        <v>0</v>
      </c>
      <c r="R31" s="5">
        <f t="shared" si="1"/>
        <v>71</v>
      </c>
    </row>
    <row r="32" spans="3:18" ht="17.45" customHeight="1" x14ac:dyDescent="0.3">
      <c r="C32" s="36" t="s">
        <v>33</v>
      </c>
      <c r="D32" s="36">
        <v>24090036</v>
      </c>
      <c r="E32" s="33">
        <v>72.5</v>
      </c>
      <c r="F32" s="2">
        <v>25</v>
      </c>
      <c r="G32" s="9">
        <v>32.467532467532465</v>
      </c>
      <c r="P32" s="7">
        <v>32.5</v>
      </c>
      <c r="Q32" s="6">
        <f t="shared" si="0"/>
        <v>1</v>
      </c>
      <c r="R32" s="5">
        <f t="shared" si="1"/>
        <v>72</v>
      </c>
    </row>
    <row r="33" spans="3:18" ht="17.45" customHeight="1" x14ac:dyDescent="0.3">
      <c r="C33" s="36" t="s">
        <v>43</v>
      </c>
      <c r="D33" s="36">
        <v>24090016</v>
      </c>
      <c r="E33" s="33">
        <v>70</v>
      </c>
      <c r="F33" s="2">
        <v>29</v>
      </c>
      <c r="G33" s="9">
        <v>37.662337662337663</v>
      </c>
      <c r="P33" s="8">
        <v>30</v>
      </c>
      <c r="Q33" s="6">
        <f t="shared" si="0"/>
        <v>0</v>
      </c>
      <c r="R33" s="5">
        <f t="shared" si="1"/>
        <v>72</v>
      </c>
    </row>
    <row r="34" spans="3:18" x14ac:dyDescent="0.3">
      <c r="C34" s="36" t="s">
        <v>62</v>
      </c>
      <c r="D34" s="36">
        <v>24090085</v>
      </c>
      <c r="E34" s="33">
        <v>70</v>
      </c>
      <c r="F34" s="2">
        <v>29</v>
      </c>
      <c r="G34" s="9">
        <v>37.662337662337663</v>
      </c>
      <c r="P34" s="8">
        <v>27.5</v>
      </c>
      <c r="Q34" s="6">
        <f t="shared" si="0"/>
        <v>0</v>
      </c>
      <c r="R34" s="5">
        <f t="shared" si="1"/>
        <v>72</v>
      </c>
    </row>
    <row r="35" spans="3:18" ht="17.45" customHeight="1" x14ac:dyDescent="0.3">
      <c r="C35" s="36" t="s">
        <v>130</v>
      </c>
      <c r="D35" s="36">
        <v>24090068</v>
      </c>
      <c r="E35" s="33">
        <v>70</v>
      </c>
      <c r="F35" s="2">
        <v>29</v>
      </c>
      <c r="G35" s="9">
        <v>37.662337662337663</v>
      </c>
      <c r="P35" s="7">
        <v>25</v>
      </c>
      <c r="Q35" s="6">
        <f t="shared" si="0"/>
        <v>2</v>
      </c>
      <c r="R35" s="5">
        <f t="shared" si="1"/>
        <v>74</v>
      </c>
    </row>
    <row r="36" spans="3:18" x14ac:dyDescent="0.3">
      <c r="C36" s="36" t="s">
        <v>131</v>
      </c>
      <c r="D36" s="36">
        <v>24090067</v>
      </c>
      <c r="E36" s="33">
        <v>70</v>
      </c>
      <c r="F36" s="2">
        <v>29</v>
      </c>
      <c r="G36" s="9">
        <v>37.662337662337663</v>
      </c>
      <c r="P36" s="8">
        <v>22.5</v>
      </c>
      <c r="Q36" s="6">
        <f t="shared" si="0"/>
        <v>0</v>
      </c>
      <c r="R36" s="5">
        <f t="shared" si="1"/>
        <v>74</v>
      </c>
    </row>
    <row r="37" spans="3:18" x14ac:dyDescent="0.3">
      <c r="C37" s="36" t="s">
        <v>132</v>
      </c>
      <c r="D37" s="36">
        <v>24090103</v>
      </c>
      <c r="E37" s="33">
        <v>70</v>
      </c>
      <c r="F37" s="2">
        <v>29</v>
      </c>
      <c r="G37" s="9">
        <v>37.662337662337663</v>
      </c>
      <c r="P37" s="8">
        <v>20</v>
      </c>
      <c r="Q37" s="6">
        <f t="shared" si="0"/>
        <v>0</v>
      </c>
      <c r="R37" s="5">
        <f t="shared" si="1"/>
        <v>74</v>
      </c>
    </row>
    <row r="38" spans="3:18" ht="17.45" customHeight="1" x14ac:dyDescent="0.3">
      <c r="C38" s="36" t="s">
        <v>55</v>
      </c>
      <c r="D38" s="36">
        <v>24090004</v>
      </c>
      <c r="E38" s="33">
        <v>67.5</v>
      </c>
      <c r="F38" s="2">
        <v>34</v>
      </c>
      <c r="G38" s="9">
        <v>44.155844155844157</v>
      </c>
      <c r="P38" s="7">
        <v>17.5</v>
      </c>
      <c r="Q38" s="6">
        <f t="shared" si="0"/>
        <v>0</v>
      </c>
      <c r="R38" s="5">
        <f t="shared" si="1"/>
        <v>74</v>
      </c>
    </row>
    <row r="39" spans="3:18" ht="17.45" customHeight="1" x14ac:dyDescent="0.3">
      <c r="C39" s="36" t="s">
        <v>54</v>
      </c>
      <c r="D39" s="36">
        <v>24090018</v>
      </c>
      <c r="E39" s="33">
        <v>67.5</v>
      </c>
      <c r="F39" s="2">
        <v>34</v>
      </c>
      <c r="G39" s="9">
        <v>44.155844155844157</v>
      </c>
      <c r="P39" s="8">
        <v>15</v>
      </c>
      <c r="Q39" s="6">
        <f t="shared" si="0"/>
        <v>0</v>
      </c>
      <c r="R39" s="5">
        <f t="shared" si="1"/>
        <v>74</v>
      </c>
    </row>
    <row r="40" spans="3:18" x14ac:dyDescent="0.3">
      <c r="C40" s="36" t="s">
        <v>75</v>
      </c>
      <c r="D40" s="36">
        <v>24090014</v>
      </c>
      <c r="E40" s="33">
        <v>67.5</v>
      </c>
      <c r="F40" s="2">
        <v>34</v>
      </c>
      <c r="G40" s="9">
        <v>44.155844155844157</v>
      </c>
      <c r="P40" s="8">
        <v>12.5</v>
      </c>
      <c r="Q40" s="6">
        <f t="shared" si="0"/>
        <v>1</v>
      </c>
      <c r="R40" s="5">
        <f t="shared" si="1"/>
        <v>75</v>
      </c>
    </row>
    <row r="41" spans="3:18" ht="17.45" customHeight="1" x14ac:dyDescent="0.3">
      <c r="C41" s="36" t="s">
        <v>133</v>
      </c>
      <c r="D41" s="36">
        <v>24090059</v>
      </c>
      <c r="E41" s="33">
        <v>65</v>
      </c>
      <c r="F41" s="2">
        <v>37</v>
      </c>
      <c r="G41" s="9">
        <v>48.051948051948052</v>
      </c>
      <c r="P41" s="7">
        <v>10</v>
      </c>
      <c r="Q41" s="6">
        <f t="shared" si="0"/>
        <v>1</v>
      </c>
      <c r="R41" s="5">
        <f t="shared" si="1"/>
        <v>76</v>
      </c>
    </row>
    <row r="42" spans="3:18" x14ac:dyDescent="0.3">
      <c r="C42" s="36" t="s">
        <v>102</v>
      </c>
      <c r="D42" s="36">
        <v>24090062</v>
      </c>
      <c r="E42" s="33">
        <v>65</v>
      </c>
      <c r="F42" s="2">
        <v>37</v>
      </c>
      <c r="G42" s="9">
        <v>48.051948051948052</v>
      </c>
      <c r="P42" s="8">
        <v>7.5</v>
      </c>
      <c r="Q42" s="6">
        <f t="shared" si="0"/>
        <v>0</v>
      </c>
      <c r="R42" s="5">
        <f t="shared" si="1"/>
        <v>76</v>
      </c>
    </row>
    <row r="43" spans="3:18" x14ac:dyDescent="0.3">
      <c r="C43" s="36" t="s">
        <v>134</v>
      </c>
      <c r="D43" s="36">
        <v>24090083</v>
      </c>
      <c r="E43" s="33">
        <v>65</v>
      </c>
      <c r="F43" s="2">
        <v>37</v>
      </c>
      <c r="G43" s="9">
        <v>48.051948051948052</v>
      </c>
      <c r="P43" s="8">
        <v>5</v>
      </c>
      <c r="Q43" s="6">
        <f t="shared" si="0"/>
        <v>0</v>
      </c>
      <c r="R43" s="5">
        <f t="shared" si="1"/>
        <v>76</v>
      </c>
    </row>
    <row r="44" spans="3:18" ht="17.45" customHeight="1" x14ac:dyDescent="0.3">
      <c r="C44" s="36" t="s">
        <v>72</v>
      </c>
      <c r="D44" s="36">
        <v>24090065</v>
      </c>
      <c r="E44" s="33">
        <v>65</v>
      </c>
      <c r="F44" s="2">
        <v>37</v>
      </c>
      <c r="G44" s="9">
        <v>48.051948051948052</v>
      </c>
      <c r="P44" s="7">
        <v>2.5</v>
      </c>
      <c r="Q44" s="6">
        <f t="shared" si="0"/>
        <v>0</v>
      </c>
      <c r="R44" s="5">
        <f t="shared" si="1"/>
        <v>76</v>
      </c>
    </row>
    <row r="45" spans="3:18" x14ac:dyDescent="0.3">
      <c r="C45" s="36" t="s">
        <v>65</v>
      </c>
      <c r="D45" s="36">
        <v>24090003</v>
      </c>
      <c r="E45" s="33">
        <v>65</v>
      </c>
      <c r="F45" s="2">
        <v>37</v>
      </c>
      <c r="G45" s="9">
        <v>48.051948051948052</v>
      </c>
      <c r="P45" s="8">
        <v>0</v>
      </c>
      <c r="Q45" s="6">
        <f t="shared" si="0"/>
        <v>37</v>
      </c>
      <c r="R45" s="5">
        <f t="shared" si="1"/>
        <v>113</v>
      </c>
    </row>
    <row r="46" spans="3:18" ht="17.45" customHeight="1" x14ac:dyDescent="0.3">
      <c r="C46" s="36" t="s">
        <v>106</v>
      </c>
      <c r="D46" s="36">
        <v>24090025</v>
      </c>
      <c r="E46" s="33">
        <v>62.5</v>
      </c>
      <c r="F46" s="2">
        <v>42</v>
      </c>
      <c r="G46" s="9">
        <v>54.54545454545454</v>
      </c>
    </row>
    <row r="47" spans="3:18" x14ac:dyDescent="0.3">
      <c r="C47" s="36" t="s">
        <v>135</v>
      </c>
      <c r="D47" s="36">
        <v>24090058</v>
      </c>
      <c r="E47" s="33">
        <v>62.5</v>
      </c>
      <c r="F47" s="2">
        <v>42</v>
      </c>
      <c r="G47" s="9">
        <v>54.54545454545454</v>
      </c>
      <c r="P47" s="3" t="s">
        <v>0</v>
      </c>
      <c r="Q47" s="16">
        <v>121</v>
      </c>
      <c r="R47" s="1" t="s">
        <v>160</v>
      </c>
    </row>
    <row r="48" spans="3:18" x14ac:dyDescent="0.3">
      <c r="C48" s="36" t="s">
        <v>37</v>
      </c>
      <c r="D48" s="36">
        <v>24090015</v>
      </c>
      <c r="E48" s="33">
        <v>62.5</v>
      </c>
      <c r="F48" s="2">
        <v>42</v>
      </c>
      <c r="G48" s="9">
        <v>54.54545454545454</v>
      </c>
      <c r="P48" s="3" t="s">
        <v>161</v>
      </c>
      <c r="Q48" s="19">
        <v>61.9</v>
      </c>
      <c r="R48" s="1" t="s">
        <v>162</v>
      </c>
    </row>
    <row r="49" spans="3:18" ht="17.45" customHeight="1" x14ac:dyDescent="0.3">
      <c r="C49" s="36" t="s">
        <v>88</v>
      </c>
      <c r="D49" s="36">
        <v>24090046</v>
      </c>
      <c r="E49" s="33">
        <v>62.5</v>
      </c>
      <c r="F49" s="2">
        <v>42</v>
      </c>
      <c r="G49" s="9">
        <v>54.54545454545454</v>
      </c>
      <c r="P49" s="3" t="s">
        <v>163</v>
      </c>
      <c r="Q49" s="31">
        <v>92.5</v>
      </c>
      <c r="R49" s="1" t="s">
        <v>162</v>
      </c>
    </row>
    <row r="50" spans="3:18" ht="17.45" customHeight="1" x14ac:dyDescent="0.3">
      <c r="C50" s="36" t="s">
        <v>136</v>
      </c>
      <c r="D50" s="36">
        <v>24090112</v>
      </c>
      <c r="E50" s="33">
        <v>60</v>
      </c>
      <c r="F50" s="2">
        <v>46</v>
      </c>
      <c r="G50" s="9">
        <v>59.740259740259738</v>
      </c>
    </row>
    <row r="51" spans="3:18" x14ac:dyDescent="0.3">
      <c r="C51" s="36" t="s">
        <v>49</v>
      </c>
      <c r="D51" s="36">
        <v>24090037</v>
      </c>
      <c r="E51" s="33">
        <v>60</v>
      </c>
      <c r="F51" s="2">
        <v>46</v>
      </c>
      <c r="G51" s="9">
        <v>59.740259740259738</v>
      </c>
    </row>
    <row r="52" spans="3:18" x14ac:dyDescent="0.3">
      <c r="C52" s="36" t="s">
        <v>137</v>
      </c>
      <c r="D52" s="36">
        <v>24090081</v>
      </c>
      <c r="E52" s="33">
        <v>60</v>
      </c>
      <c r="F52" s="2">
        <v>46</v>
      </c>
      <c r="G52" s="9">
        <v>59.740259740259738</v>
      </c>
    </row>
    <row r="53" spans="3:18" ht="17.45" customHeight="1" x14ac:dyDescent="0.3">
      <c r="C53" s="36" t="s">
        <v>50</v>
      </c>
      <c r="D53" s="36">
        <v>24090001</v>
      </c>
      <c r="E53" s="33">
        <v>57.5</v>
      </c>
      <c r="F53" s="2">
        <v>49</v>
      </c>
      <c r="G53" s="9">
        <v>63.636363636363633</v>
      </c>
    </row>
    <row r="54" spans="3:18" ht="17.45" customHeight="1" x14ac:dyDescent="0.3">
      <c r="C54" s="36" t="s">
        <v>138</v>
      </c>
      <c r="D54" s="36">
        <v>24090099</v>
      </c>
      <c r="E54" s="33">
        <v>57.5</v>
      </c>
      <c r="F54" s="2">
        <v>49</v>
      </c>
      <c r="G54" s="9">
        <v>63.636363636363633</v>
      </c>
    </row>
    <row r="55" spans="3:18" x14ac:dyDescent="0.3">
      <c r="C55" s="36" t="s">
        <v>64</v>
      </c>
      <c r="D55" s="36">
        <v>24090006</v>
      </c>
      <c r="E55" s="33">
        <v>55</v>
      </c>
      <c r="F55" s="2">
        <v>51</v>
      </c>
      <c r="G55" s="9">
        <v>66.233766233766232</v>
      </c>
    </row>
    <row r="56" spans="3:18" x14ac:dyDescent="0.3">
      <c r="C56" s="36" t="s">
        <v>139</v>
      </c>
      <c r="D56" s="36">
        <v>24090061</v>
      </c>
      <c r="E56" s="33">
        <v>55</v>
      </c>
      <c r="F56" s="2">
        <v>51</v>
      </c>
      <c r="G56" s="9">
        <v>66.233766233766232</v>
      </c>
    </row>
    <row r="57" spans="3:18" ht="17.45" customHeight="1" x14ac:dyDescent="0.3">
      <c r="C57" s="36" t="s">
        <v>70</v>
      </c>
      <c r="D57" s="36">
        <v>24090095</v>
      </c>
      <c r="E57" s="33">
        <v>55</v>
      </c>
      <c r="F57" s="2">
        <v>51</v>
      </c>
      <c r="G57" s="9">
        <v>66.233766233766232</v>
      </c>
    </row>
    <row r="58" spans="3:18" ht="17.45" customHeight="1" x14ac:dyDescent="0.3">
      <c r="C58" s="36" t="s">
        <v>41</v>
      </c>
      <c r="D58" s="36">
        <v>24090110</v>
      </c>
      <c r="E58" s="33">
        <v>55</v>
      </c>
      <c r="F58" s="2">
        <v>51</v>
      </c>
      <c r="G58" s="9">
        <v>66.233766233766232</v>
      </c>
    </row>
    <row r="59" spans="3:18" ht="17.45" customHeight="1" x14ac:dyDescent="0.3">
      <c r="C59" s="36" t="s">
        <v>46</v>
      </c>
      <c r="D59" s="36">
        <v>24090107</v>
      </c>
      <c r="E59" s="33">
        <v>52.5</v>
      </c>
      <c r="F59" s="2">
        <v>55</v>
      </c>
      <c r="G59" s="9">
        <v>71.428571428571431</v>
      </c>
    </row>
    <row r="60" spans="3:18" x14ac:dyDescent="0.3">
      <c r="C60" s="36" t="s">
        <v>63</v>
      </c>
      <c r="D60" s="36">
        <v>24090057</v>
      </c>
      <c r="E60" s="33">
        <v>50</v>
      </c>
      <c r="F60" s="2">
        <v>56</v>
      </c>
      <c r="G60" s="9">
        <v>72.727272727272734</v>
      </c>
    </row>
    <row r="61" spans="3:18" ht="17.45" customHeight="1" x14ac:dyDescent="0.3">
      <c r="C61" s="36" t="s">
        <v>61</v>
      </c>
      <c r="D61" s="36">
        <v>24090078</v>
      </c>
      <c r="E61" s="33">
        <v>50</v>
      </c>
      <c r="F61" s="2">
        <v>56</v>
      </c>
      <c r="G61" s="9">
        <v>72.727272727272734</v>
      </c>
    </row>
    <row r="62" spans="3:18" ht="17.45" customHeight="1" x14ac:dyDescent="0.3">
      <c r="C62" s="36" t="s">
        <v>140</v>
      </c>
      <c r="D62" s="36">
        <v>24090088</v>
      </c>
      <c r="E62" s="33">
        <v>50</v>
      </c>
      <c r="F62" s="2">
        <v>56</v>
      </c>
      <c r="G62" s="9">
        <v>72.727272727272734</v>
      </c>
    </row>
    <row r="63" spans="3:18" x14ac:dyDescent="0.3">
      <c r="C63" s="36" t="s">
        <v>67</v>
      </c>
      <c r="D63" s="36">
        <v>24090108</v>
      </c>
      <c r="E63" s="33">
        <v>50</v>
      </c>
      <c r="F63" s="2">
        <v>56</v>
      </c>
      <c r="G63" s="9">
        <v>72.727272727272734</v>
      </c>
    </row>
    <row r="64" spans="3:18" ht="17.45" customHeight="1" x14ac:dyDescent="0.3">
      <c r="C64" s="36" t="s">
        <v>141</v>
      </c>
      <c r="D64" s="36">
        <v>24090098</v>
      </c>
      <c r="E64" s="33">
        <v>50</v>
      </c>
      <c r="F64" s="2">
        <v>56</v>
      </c>
      <c r="G64" s="9">
        <v>72.727272727272734</v>
      </c>
    </row>
    <row r="65" spans="3:7" x14ac:dyDescent="0.3">
      <c r="C65" s="36" t="s">
        <v>90</v>
      </c>
      <c r="D65" s="36">
        <v>24090091</v>
      </c>
      <c r="E65" s="33">
        <v>47.5</v>
      </c>
      <c r="F65" s="2">
        <v>61</v>
      </c>
      <c r="G65" s="9">
        <v>79.220779220779221</v>
      </c>
    </row>
    <row r="66" spans="3:7" ht="17.45" customHeight="1" x14ac:dyDescent="0.3">
      <c r="C66" s="36" t="s">
        <v>73</v>
      </c>
      <c r="D66" s="36">
        <v>24090055</v>
      </c>
      <c r="E66" s="33">
        <v>45</v>
      </c>
      <c r="F66" s="2">
        <v>62</v>
      </c>
      <c r="G66" s="9">
        <v>80.519480519480524</v>
      </c>
    </row>
    <row r="67" spans="3:7" x14ac:dyDescent="0.3">
      <c r="C67" s="36" t="s">
        <v>76</v>
      </c>
      <c r="D67" s="36">
        <v>24090077</v>
      </c>
      <c r="E67" s="33">
        <v>45</v>
      </c>
      <c r="F67" s="2">
        <v>62</v>
      </c>
      <c r="G67" s="9">
        <v>80.519480519480524</v>
      </c>
    </row>
    <row r="68" spans="3:7" x14ac:dyDescent="0.3">
      <c r="C68" s="36" t="s">
        <v>142</v>
      </c>
      <c r="D68" s="36">
        <v>24090104</v>
      </c>
      <c r="E68" s="33">
        <v>45</v>
      </c>
      <c r="F68" s="2">
        <v>62</v>
      </c>
      <c r="G68" s="9">
        <v>80.519480519480524</v>
      </c>
    </row>
    <row r="69" spans="3:7" ht="17.45" customHeight="1" x14ac:dyDescent="0.3">
      <c r="C69" s="36" t="s">
        <v>143</v>
      </c>
      <c r="D69" s="36">
        <v>24090116</v>
      </c>
      <c r="E69" s="33">
        <v>42.5</v>
      </c>
      <c r="F69" s="2">
        <v>65</v>
      </c>
      <c r="G69" s="9">
        <v>84.415584415584405</v>
      </c>
    </row>
    <row r="70" spans="3:7" x14ac:dyDescent="0.3">
      <c r="C70" s="36" t="s">
        <v>144</v>
      </c>
      <c r="D70" s="36">
        <v>24090109</v>
      </c>
      <c r="E70" s="33">
        <v>42.5</v>
      </c>
      <c r="F70" s="2">
        <v>65</v>
      </c>
      <c r="G70" s="9">
        <v>84.415584415584405</v>
      </c>
    </row>
    <row r="71" spans="3:7" x14ac:dyDescent="0.3">
      <c r="C71" s="36" t="s">
        <v>145</v>
      </c>
      <c r="D71" s="36">
        <v>24090048</v>
      </c>
      <c r="E71" s="33">
        <v>40</v>
      </c>
      <c r="F71" s="2">
        <v>67</v>
      </c>
      <c r="G71" s="9">
        <v>87.012987012987011</v>
      </c>
    </row>
    <row r="72" spans="3:7" x14ac:dyDescent="0.3">
      <c r="C72" s="36" t="s">
        <v>146</v>
      </c>
      <c r="D72" s="36">
        <v>24090072</v>
      </c>
      <c r="E72" s="33">
        <v>37.5</v>
      </c>
      <c r="F72" s="2">
        <v>68</v>
      </c>
      <c r="G72" s="9">
        <v>88.311688311688314</v>
      </c>
    </row>
    <row r="73" spans="3:7" x14ac:dyDescent="0.3">
      <c r="C73" s="36" t="s">
        <v>147</v>
      </c>
      <c r="D73" s="36">
        <v>24090114</v>
      </c>
      <c r="E73" s="33">
        <v>37.5</v>
      </c>
      <c r="F73" s="2">
        <v>68</v>
      </c>
      <c r="G73" s="9">
        <v>88.311688311688314</v>
      </c>
    </row>
    <row r="74" spans="3:7" x14ac:dyDescent="0.3">
      <c r="C74" s="36" t="s">
        <v>77</v>
      </c>
      <c r="D74" s="36">
        <v>24090049</v>
      </c>
      <c r="E74" s="33">
        <v>37.5</v>
      </c>
      <c r="F74" s="2">
        <v>68</v>
      </c>
      <c r="G74" s="9">
        <v>88.311688311688314</v>
      </c>
    </row>
    <row r="75" spans="3:7" x14ac:dyDescent="0.3">
      <c r="C75" s="36" t="s">
        <v>81</v>
      </c>
      <c r="D75" s="36">
        <v>24090052</v>
      </c>
      <c r="E75" s="33">
        <v>37.5</v>
      </c>
      <c r="F75" s="2">
        <v>68</v>
      </c>
      <c r="G75" s="9">
        <v>88.311688311688314</v>
      </c>
    </row>
    <row r="76" spans="3:7" x14ac:dyDescent="0.3">
      <c r="C76" s="36" t="s">
        <v>71</v>
      </c>
      <c r="D76" s="36">
        <v>24090009</v>
      </c>
      <c r="E76" s="33">
        <v>32.5</v>
      </c>
      <c r="F76" s="2">
        <v>72</v>
      </c>
      <c r="G76" s="9">
        <v>93.506493506493499</v>
      </c>
    </row>
    <row r="77" spans="3:7" x14ac:dyDescent="0.3">
      <c r="C77" s="36" t="s">
        <v>32</v>
      </c>
      <c r="D77" s="36">
        <v>24090008</v>
      </c>
      <c r="E77" s="33">
        <v>25</v>
      </c>
      <c r="F77" s="2">
        <v>73</v>
      </c>
      <c r="G77" s="9">
        <v>94.805194805194802</v>
      </c>
    </row>
    <row r="78" spans="3:7" x14ac:dyDescent="0.3">
      <c r="C78" s="36" t="s">
        <v>69</v>
      </c>
      <c r="D78" s="36">
        <v>24090047</v>
      </c>
      <c r="E78" s="33">
        <v>25</v>
      </c>
      <c r="F78" s="2">
        <v>73</v>
      </c>
      <c r="G78" s="9">
        <v>94.805194805194802</v>
      </c>
    </row>
    <row r="79" spans="3:7" x14ac:dyDescent="0.3">
      <c r="C79" s="36" t="s">
        <v>56</v>
      </c>
      <c r="D79" s="36">
        <v>24090005</v>
      </c>
      <c r="E79" s="33">
        <v>12.5</v>
      </c>
      <c r="F79" s="2">
        <v>75</v>
      </c>
      <c r="G79" s="9">
        <v>97.402597402597408</v>
      </c>
    </row>
    <row r="80" spans="3:7" x14ac:dyDescent="0.3">
      <c r="C80" s="36" t="s">
        <v>148</v>
      </c>
      <c r="D80" s="36">
        <v>24090118</v>
      </c>
      <c r="E80" s="33">
        <v>10</v>
      </c>
      <c r="F80" s="2">
        <v>76</v>
      </c>
      <c r="G80" s="9">
        <v>98.701298701298697</v>
      </c>
    </row>
    <row r="81" spans="3:7" x14ac:dyDescent="0.3">
      <c r="C81" s="36" t="s">
        <v>149</v>
      </c>
      <c r="D81" s="36">
        <v>24090044</v>
      </c>
      <c r="E81" s="33">
        <v>0</v>
      </c>
      <c r="F81" s="2">
        <v>121</v>
      </c>
      <c r="G81" s="9">
        <v>100</v>
      </c>
    </row>
    <row r="82" spans="3:7" x14ac:dyDescent="0.3">
      <c r="C82" s="36" t="s">
        <v>52</v>
      </c>
      <c r="D82" s="36">
        <v>24090019</v>
      </c>
      <c r="E82" s="33">
        <v>0</v>
      </c>
      <c r="F82" s="2">
        <v>121</v>
      </c>
      <c r="G82" s="9">
        <v>100</v>
      </c>
    </row>
    <row r="83" spans="3:7" x14ac:dyDescent="0.3">
      <c r="C83" s="36" t="s">
        <v>60</v>
      </c>
      <c r="D83" s="36">
        <v>24090115</v>
      </c>
      <c r="E83" s="33">
        <v>0</v>
      </c>
      <c r="F83" s="2">
        <v>121</v>
      </c>
      <c r="G83" s="9">
        <v>100</v>
      </c>
    </row>
    <row r="84" spans="3:7" x14ac:dyDescent="0.3">
      <c r="C84" s="36" t="s">
        <v>84</v>
      </c>
      <c r="D84" s="36">
        <v>24090038</v>
      </c>
      <c r="E84" s="33">
        <v>0</v>
      </c>
      <c r="F84" s="2">
        <v>121</v>
      </c>
      <c r="G84" s="9">
        <v>100</v>
      </c>
    </row>
    <row r="85" spans="3:7" x14ac:dyDescent="0.3">
      <c r="C85" s="36" t="s">
        <v>79</v>
      </c>
      <c r="D85" s="36">
        <v>24090007</v>
      </c>
      <c r="E85" s="33">
        <v>0</v>
      </c>
      <c r="F85" s="2">
        <v>121</v>
      </c>
      <c r="G85" s="9">
        <v>100</v>
      </c>
    </row>
    <row r="86" spans="3:7" x14ac:dyDescent="0.3">
      <c r="C86" s="36" t="s">
        <v>29</v>
      </c>
      <c r="D86" s="36">
        <v>24090010</v>
      </c>
      <c r="E86" s="33">
        <v>0</v>
      </c>
      <c r="F86" s="2">
        <v>121</v>
      </c>
      <c r="G86" s="9">
        <v>100</v>
      </c>
    </row>
    <row r="87" spans="3:7" x14ac:dyDescent="0.3">
      <c r="C87" s="36" t="s">
        <v>107</v>
      </c>
      <c r="D87" s="36">
        <v>24090011</v>
      </c>
      <c r="E87" s="33">
        <v>0</v>
      </c>
      <c r="F87" s="2">
        <v>121</v>
      </c>
      <c r="G87" s="9">
        <v>100</v>
      </c>
    </row>
    <row r="88" spans="3:7" x14ac:dyDescent="0.3">
      <c r="C88" s="36" t="s">
        <v>58</v>
      </c>
      <c r="D88" s="36">
        <v>24090013</v>
      </c>
      <c r="E88" s="33">
        <v>0</v>
      </c>
      <c r="F88" s="2">
        <v>121</v>
      </c>
      <c r="G88" s="9">
        <v>100</v>
      </c>
    </row>
    <row r="89" spans="3:7" x14ac:dyDescent="0.3">
      <c r="C89" s="36" t="s">
        <v>86</v>
      </c>
      <c r="D89" s="36">
        <v>24090021</v>
      </c>
      <c r="E89" s="33">
        <v>0</v>
      </c>
      <c r="F89" s="2">
        <v>121</v>
      </c>
      <c r="G89" s="9">
        <v>100</v>
      </c>
    </row>
    <row r="90" spans="3:7" x14ac:dyDescent="0.3">
      <c r="C90" s="36" t="s">
        <v>34</v>
      </c>
      <c r="D90" s="36">
        <v>24090022</v>
      </c>
      <c r="E90" s="33">
        <v>0</v>
      </c>
      <c r="F90" s="2">
        <v>121</v>
      </c>
      <c r="G90" s="9">
        <v>100</v>
      </c>
    </row>
    <row r="91" spans="3:7" x14ac:dyDescent="0.3">
      <c r="C91" s="36" t="s">
        <v>108</v>
      </c>
      <c r="D91" s="36">
        <v>24090024</v>
      </c>
      <c r="E91" s="33">
        <v>0</v>
      </c>
      <c r="F91" s="2">
        <v>121</v>
      </c>
      <c r="G91" s="9">
        <v>100</v>
      </c>
    </row>
    <row r="92" spans="3:7" x14ac:dyDescent="0.3">
      <c r="C92" s="36" t="s">
        <v>66</v>
      </c>
      <c r="D92" s="36">
        <v>24090026</v>
      </c>
      <c r="E92" s="33">
        <v>0</v>
      </c>
      <c r="F92" s="2">
        <v>121</v>
      </c>
      <c r="G92" s="9">
        <v>100</v>
      </c>
    </row>
    <row r="93" spans="3:7" x14ac:dyDescent="0.3">
      <c r="C93" s="36" t="s">
        <v>113</v>
      </c>
      <c r="D93" s="36">
        <v>24090029</v>
      </c>
      <c r="E93" s="33">
        <v>0</v>
      </c>
      <c r="F93" s="2">
        <v>121</v>
      </c>
      <c r="G93" s="9">
        <v>100</v>
      </c>
    </row>
    <row r="94" spans="3:7" x14ac:dyDescent="0.3">
      <c r="C94" s="36" t="s">
        <v>150</v>
      </c>
      <c r="D94" s="36">
        <v>24090031</v>
      </c>
      <c r="E94" s="33">
        <v>0</v>
      </c>
      <c r="F94" s="2">
        <v>121</v>
      </c>
      <c r="G94" s="9">
        <v>100</v>
      </c>
    </row>
    <row r="95" spans="3:7" x14ac:dyDescent="0.3">
      <c r="C95" s="36" t="s">
        <v>115</v>
      </c>
      <c r="D95" s="36">
        <v>24090032</v>
      </c>
      <c r="E95" s="33">
        <v>0</v>
      </c>
      <c r="F95" s="2">
        <v>121</v>
      </c>
      <c r="G95" s="9">
        <v>100</v>
      </c>
    </row>
    <row r="96" spans="3:7" x14ac:dyDescent="0.3">
      <c r="C96" s="36" t="s">
        <v>151</v>
      </c>
      <c r="D96" s="36">
        <v>24090033</v>
      </c>
      <c r="E96" s="33">
        <v>0</v>
      </c>
      <c r="F96" s="2">
        <v>121</v>
      </c>
      <c r="G96" s="9">
        <v>100</v>
      </c>
    </row>
    <row r="97" spans="3:7" x14ac:dyDescent="0.3">
      <c r="C97" s="36" t="s">
        <v>83</v>
      </c>
      <c r="D97" s="36">
        <v>24090034</v>
      </c>
      <c r="E97" s="33">
        <v>0</v>
      </c>
      <c r="F97" s="2">
        <v>121</v>
      </c>
      <c r="G97" s="9">
        <v>100</v>
      </c>
    </row>
    <row r="98" spans="3:7" x14ac:dyDescent="0.3">
      <c r="C98" s="36" t="s">
        <v>74</v>
      </c>
      <c r="D98" s="36">
        <v>24090035</v>
      </c>
      <c r="E98" s="33">
        <v>0</v>
      </c>
      <c r="F98" s="2">
        <v>121</v>
      </c>
      <c r="G98" s="9">
        <v>100</v>
      </c>
    </row>
    <row r="99" spans="3:7" x14ac:dyDescent="0.3">
      <c r="C99" s="36" t="s">
        <v>80</v>
      </c>
      <c r="D99" s="36">
        <v>24090039</v>
      </c>
      <c r="E99" s="33">
        <v>0</v>
      </c>
      <c r="F99" s="2">
        <v>121</v>
      </c>
      <c r="G99" s="9">
        <v>100</v>
      </c>
    </row>
    <row r="100" spans="3:7" x14ac:dyDescent="0.3">
      <c r="C100" s="36" t="s">
        <v>82</v>
      </c>
      <c r="D100" s="36">
        <v>24090041</v>
      </c>
      <c r="E100" s="33">
        <v>0</v>
      </c>
      <c r="F100" s="2">
        <v>121</v>
      </c>
      <c r="G100" s="9">
        <v>100</v>
      </c>
    </row>
    <row r="101" spans="3:7" x14ac:dyDescent="0.3">
      <c r="C101" s="36" t="s">
        <v>59</v>
      </c>
      <c r="D101" s="36">
        <v>24090042</v>
      </c>
      <c r="E101" s="33">
        <v>0</v>
      </c>
      <c r="F101" s="2">
        <v>121</v>
      </c>
      <c r="G101" s="9">
        <v>100</v>
      </c>
    </row>
    <row r="102" spans="3:7" x14ac:dyDescent="0.3">
      <c r="C102" s="36" t="s">
        <v>68</v>
      </c>
      <c r="D102" s="36">
        <v>24090043</v>
      </c>
      <c r="E102" s="33">
        <v>0</v>
      </c>
      <c r="F102" s="2">
        <v>121</v>
      </c>
      <c r="G102" s="9">
        <v>100</v>
      </c>
    </row>
    <row r="103" spans="3:7" x14ac:dyDescent="0.3">
      <c r="C103" s="36" t="s">
        <v>152</v>
      </c>
      <c r="D103" s="36">
        <v>24090054</v>
      </c>
      <c r="E103" s="33">
        <v>0</v>
      </c>
      <c r="F103" s="2">
        <v>121</v>
      </c>
      <c r="G103" s="9">
        <v>100</v>
      </c>
    </row>
    <row r="104" spans="3:7" x14ac:dyDescent="0.3">
      <c r="C104" s="36" t="s">
        <v>47</v>
      </c>
      <c r="D104" s="36">
        <v>24090056</v>
      </c>
      <c r="E104" s="33">
        <v>0</v>
      </c>
      <c r="F104" s="2">
        <v>121</v>
      </c>
      <c r="G104" s="9">
        <v>100</v>
      </c>
    </row>
    <row r="105" spans="3:7" x14ac:dyDescent="0.3">
      <c r="C105" s="36" t="s">
        <v>153</v>
      </c>
      <c r="D105" s="36">
        <v>24090064</v>
      </c>
      <c r="E105" s="33">
        <v>0</v>
      </c>
      <c r="F105" s="2">
        <v>121</v>
      </c>
      <c r="G105" s="9">
        <v>100</v>
      </c>
    </row>
    <row r="106" spans="3:7" x14ac:dyDescent="0.3">
      <c r="C106" s="36" t="s">
        <v>116</v>
      </c>
      <c r="D106" s="36">
        <v>24090066</v>
      </c>
      <c r="E106" s="33">
        <v>0</v>
      </c>
      <c r="F106" s="2">
        <v>121</v>
      </c>
      <c r="G106" s="9">
        <v>100</v>
      </c>
    </row>
    <row r="107" spans="3:7" x14ac:dyDescent="0.3">
      <c r="C107" s="36" t="s">
        <v>78</v>
      </c>
      <c r="D107" s="36">
        <v>24090069</v>
      </c>
      <c r="E107" s="33">
        <v>0</v>
      </c>
      <c r="F107" s="2">
        <v>121</v>
      </c>
      <c r="G107" s="9">
        <v>100</v>
      </c>
    </row>
    <row r="108" spans="3:7" x14ac:dyDescent="0.3">
      <c r="C108" s="36" t="s">
        <v>105</v>
      </c>
      <c r="D108" s="36">
        <v>24090071</v>
      </c>
      <c r="E108" s="33">
        <v>0</v>
      </c>
      <c r="F108" s="2">
        <v>121</v>
      </c>
      <c r="G108" s="9">
        <v>100</v>
      </c>
    </row>
    <row r="109" spans="3:7" x14ac:dyDescent="0.3">
      <c r="C109" s="36" t="s">
        <v>111</v>
      </c>
      <c r="D109" s="36">
        <v>24090076</v>
      </c>
      <c r="E109" s="33">
        <v>0</v>
      </c>
      <c r="F109" s="2">
        <v>121</v>
      </c>
      <c r="G109" s="9">
        <v>100</v>
      </c>
    </row>
    <row r="110" spans="3:7" x14ac:dyDescent="0.3">
      <c r="C110" s="36" t="s">
        <v>112</v>
      </c>
      <c r="D110" s="36">
        <v>24090079</v>
      </c>
      <c r="E110" s="33">
        <v>0</v>
      </c>
      <c r="F110" s="2">
        <v>121</v>
      </c>
      <c r="G110" s="9">
        <v>100</v>
      </c>
    </row>
    <row r="111" spans="3:7" x14ac:dyDescent="0.3">
      <c r="C111" s="36" t="s">
        <v>48</v>
      </c>
      <c r="D111" s="36">
        <v>24090086</v>
      </c>
      <c r="E111" s="33">
        <v>0</v>
      </c>
      <c r="F111" s="2">
        <v>121</v>
      </c>
      <c r="G111" s="9">
        <v>100</v>
      </c>
    </row>
    <row r="112" spans="3:7" x14ac:dyDescent="0.3">
      <c r="C112" s="36" t="s">
        <v>27</v>
      </c>
      <c r="D112" s="36">
        <v>24090090</v>
      </c>
      <c r="E112" s="33">
        <v>0</v>
      </c>
      <c r="F112" s="2">
        <v>121</v>
      </c>
      <c r="G112" s="9">
        <v>100</v>
      </c>
    </row>
    <row r="113" spans="3:7" x14ac:dyDescent="0.3">
      <c r="C113" s="36" t="s">
        <v>109</v>
      </c>
      <c r="D113" s="36">
        <v>24090092</v>
      </c>
      <c r="E113" s="33">
        <v>0</v>
      </c>
      <c r="F113" s="2">
        <v>121</v>
      </c>
      <c r="G113" s="9">
        <v>100</v>
      </c>
    </row>
    <row r="114" spans="3:7" x14ac:dyDescent="0.3">
      <c r="C114" s="36" t="s">
        <v>87</v>
      </c>
      <c r="D114" s="36">
        <v>24090093</v>
      </c>
      <c r="E114" s="33">
        <v>0</v>
      </c>
      <c r="F114" s="2">
        <v>121</v>
      </c>
      <c r="G114" s="9">
        <v>100</v>
      </c>
    </row>
    <row r="115" spans="3:7" x14ac:dyDescent="0.3">
      <c r="C115" s="36" t="s">
        <v>93</v>
      </c>
      <c r="D115" s="36">
        <v>24090094</v>
      </c>
      <c r="E115" s="33">
        <v>0</v>
      </c>
      <c r="F115" s="2">
        <v>121</v>
      </c>
      <c r="G115" s="9">
        <v>100</v>
      </c>
    </row>
    <row r="116" spans="3:7" x14ac:dyDescent="0.3">
      <c r="C116" s="36" t="s">
        <v>103</v>
      </c>
      <c r="D116" s="36">
        <v>24090096</v>
      </c>
      <c r="E116" s="33">
        <v>0</v>
      </c>
      <c r="F116" s="2">
        <v>121</v>
      </c>
      <c r="G116" s="9">
        <v>100</v>
      </c>
    </row>
    <row r="117" spans="3:7" x14ac:dyDescent="0.3">
      <c r="C117" s="36" t="s">
        <v>104</v>
      </c>
      <c r="D117" s="36">
        <v>24090097</v>
      </c>
      <c r="E117" s="33">
        <v>0</v>
      </c>
      <c r="F117" s="2">
        <v>121</v>
      </c>
      <c r="G117" s="9">
        <v>100</v>
      </c>
    </row>
    <row r="118" spans="3:7" x14ac:dyDescent="0.3">
      <c r="C118" s="36" t="s">
        <v>110</v>
      </c>
      <c r="D118" s="36">
        <v>24090100</v>
      </c>
      <c r="E118" s="33">
        <v>0</v>
      </c>
      <c r="F118" s="2">
        <v>121</v>
      </c>
      <c r="G118" s="9">
        <v>100</v>
      </c>
    </row>
    <row r="119" spans="3:7" x14ac:dyDescent="0.3">
      <c r="C119" s="36" t="s">
        <v>154</v>
      </c>
      <c r="D119" s="36">
        <v>24090101</v>
      </c>
      <c r="E119" s="33">
        <v>0</v>
      </c>
      <c r="F119" s="2">
        <v>121</v>
      </c>
      <c r="G119" s="9">
        <v>100</v>
      </c>
    </row>
    <row r="120" spans="3:7" x14ac:dyDescent="0.3">
      <c r="C120" s="36" t="s">
        <v>155</v>
      </c>
      <c r="D120" s="36">
        <v>24090105</v>
      </c>
      <c r="E120" s="33">
        <v>0</v>
      </c>
      <c r="F120" s="2">
        <v>121</v>
      </c>
      <c r="G120" s="9">
        <v>100</v>
      </c>
    </row>
    <row r="121" spans="3:7" x14ac:dyDescent="0.3">
      <c r="C121" s="36" t="s">
        <v>114</v>
      </c>
      <c r="D121" s="36">
        <v>24090106</v>
      </c>
      <c r="E121" s="33">
        <v>0</v>
      </c>
      <c r="F121" s="2">
        <v>121</v>
      </c>
      <c r="G121" s="9">
        <v>100</v>
      </c>
    </row>
    <row r="122" spans="3:7" x14ac:dyDescent="0.3">
      <c r="C122" s="36" t="s">
        <v>156</v>
      </c>
      <c r="D122" s="36">
        <v>24090111</v>
      </c>
      <c r="E122" s="33">
        <v>0</v>
      </c>
      <c r="F122" s="2">
        <v>121</v>
      </c>
      <c r="G122" s="9">
        <v>100</v>
      </c>
    </row>
    <row r="123" spans="3:7" x14ac:dyDescent="0.3">
      <c r="C123" s="36" t="s">
        <v>157</v>
      </c>
      <c r="D123" s="36">
        <v>24090119</v>
      </c>
      <c r="E123" s="33">
        <v>0</v>
      </c>
      <c r="F123" s="2">
        <v>121</v>
      </c>
      <c r="G123" s="9">
        <v>100</v>
      </c>
    </row>
    <row r="124" spans="3:7" x14ac:dyDescent="0.3">
      <c r="C124" s="36" t="s">
        <v>158</v>
      </c>
      <c r="D124" s="36">
        <v>24090120</v>
      </c>
      <c r="E124" s="33">
        <v>0</v>
      </c>
      <c r="F124" s="2">
        <v>121</v>
      </c>
      <c r="G124" s="9">
        <v>100</v>
      </c>
    </row>
    <row r="125" spans="3:7" x14ac:dyDescent="0.3">
      <c r="C125" s="36" t="s">
        <v>159</v>
      </c>
      <c r="D125" s="36">
        <v>24090121</v>
      </c>
      <c r="E125" s="33">
        <v>0</v>
      </c>
      <c r="F125" s="2">
        <v>121</v>
      </c>
      <c r="G125" s="9">
        <v>100</v>
      </c>
    </row>
  </sheetData>
  <sortState xmlns:xlrd2="http://schemas.microsoft.com/office/spreadsheetml/2017/richdata2" ref="C5:G141">
    <sortCondition descending="1" ref="E5:E141"/>
  </sortState>
  <mergeCells count="1">
    <mergeCell ref="C1:T2"/>
  </mergeCells>
  <phoneticPr fontId="3" type="noConversion"/>
  <conditionalFormatting sqref="C4:D4">
    <cfRule type="duplicateValues" dxfId="11" priority="3"/>
  </conditionalFormatting>
  <conditionalFormatting sqref="C5:C82">
    <cfRule type="containsText" dxfId="10" priority="1" operator="containsText" text="취소">
      <formula>NOT(ISERROR(SEARCH("취소",C5)))</formula>
    </cfRule>
  </conditionalFormatting>
  <conditionalFormatting sqref="C5:D125">
    <cfRule type="duplicateValues" dxfId="9" priority="2"/>
  </conditionalFormatting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S125"/>
  <sheetViews>
    <sheetView showGridLines="0" tabSelected="1" zoomScale="85" zoomScaleNormal="85" workbookViewId="0">
      <selection activeCell="E26" sqref="E26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9" t="s">
        <v>167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3:19" ht="18" customHeight="1" x14ac:dyDescent="0.3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3:19" ht="17.25" thickBot="1" x14ac:dyDescent="0.35">
      <c r="C4" s="37" t="s">
        <v>25</v>
      </c>
      <c r="D4" s="37" t="s">
        <v>6</v>
      </c>
      <c r="E4" s="3" t="s">
        <v>169</v>
      </c>
      <c r="F4" s="22" t="s">
        <v>170</v>
      </c>
      <c r="G4" s="3" t="s">
        <v>164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36" t="s">
        <v>30</v>
      </c>
      <c r="D5" s="36">
        <v>24090028</v>
      </c>
      <c r="E5" s="33">
        <v>92.5</v>
      </c>
      <c r="F5" s="34">
        <v>1</v>
      </c>
      <c r="G5" s="9">
        <v>1.3157894736842104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36" t="s">
        <v>35</v>
      </c>
      <c r="D6" s="36">
        <v>24090053</v>
      </c>
      <c r="E6" s="33">
        <v>92.5</v>
      </c>
      <c r="F6" s="34">
        <v>1</v>
      </c>
      <c r="G6" s="9">
        <v>1.3157894736842104</v>
      </c>
      <c r="P6" s="8">
        <v>97.5</v>
      </c>
      <c r="Q6" s="6">
        <f t="shared" si="0"/>
        <v>0</v>
      </c>
      <c r="R6" s="5">
        <f>R5+Q6</f>
        <v>0</v>
      </c>
    </row>
    <row r="7" spans="3:19" ht="17.45" customHeight="1" x14ac:dyDescent="0.3">
      <c r="C7" s="36" t="s">
        <v>99</v>
      </c>
      <c r="D7" s="36">
        <v>24090082</v>
      </c>
      <c r="E7" s="33">
        <v>85</v>
      </c>
      <c r="F7" s="34">
        <v>3</v>
      </c>
      <c r="G7" s="9">
        <v>3.9473684210526314</v>
      </c>
      <c r="P7" s="8">
        <v>95</v>
      </c>
      <c r="Q7" s="6">
        <f t="shared" si="0"/>
        <v>0</v>
      </c>
      <c r="R7" s="5">
        <f>R6+Q7</f>
        <v>0</v>
      </c>
    </row>
    <row r="8" spans="3:19" ht="17.45" customHeight="1" x14ac:dyDescent="0.3">
      <c r="C8" s="36" t="s">
        <v>44</v>
      </c>
      <c r="D8" s="36">
        <v>24090040</v>
      </c>
      <c r="E8" s="33">
        <v>85</v>
      </c>
      <c r="F8" s="34">
        <v>3</v>
      </c>
      <c r="G8" s="9">
        <v>3.9473684210526314</v>
      </c>
      <c r="P8" s="7">
        <v>92.5</v>
      </c>
      <c r="Q8" s="6">
        <f t="shared" si="0"/>
        <v>2</v>
      </c>
      <c r="R8" s="5">
        <f t="shared" ref="R8:R45" si="1">R7+Q8</f>
        <v>2</v>
      </c>
    </row>
    <row r="9" spans="3:19" ht="17.45" customHeight="1" x14ac:dyDescent="0.3">
      <c r="C9" s="36" t="s">
        <v>42</v>
      </c>
      <c r="D9" s="36">
        <v>24090050</v>
      </c>
      <c r="E9" s="33">
        <v>85</v>
      </c>
      <c r="F9" s="34">
        <v>3</v>
      </c>
      <c r="G9" s="9">
        <v>3.9473684210526314</v>
      </c>
      <c r="P9" s="8">
        <v>90</v>
      </c>
      <c r="Q9" s="6">
        <f t="shared" si="0"/>
        <v>0</v>
      </c>
      <c r="R9" s="5">
        <f t="shared" si="1"/>
        <v>2</v>
      </c>
    </row>
    <row r="10" spans="3:19" ht="17.45" customHeight="1" x14ac:dyDescent="0.3">
      <c r="C10" s="36" t="s">
        <v>89</v>
      </c>
      <c r="D10" s="36">
        <v>24090045</v>
      </c>
      <c r="E10" s="33">
        <v>82.5</v>
      </c>
      <c r="F10" s="34">
        <v>6</v>
      </c>
      <c r="G10" s="9">
        <v>7.8947368421052628</v>
      </c>
      <c r="P10" s="8">
        <v>87.5</v>
      </c>
      <c r="Q10" s="6">
        <f t="shared" si="0"/>
        <v>0</v>
      </c>
      <c r="R10" s="5">
        <f t="shared" si="1"/>
        <v>2</v>
      </c>
    </row>
    <row r="11" spans="3:19" ht="17.45" customHeight="1" x14ac:dyDescent="0.3">
      <c r="C11" s="36" t="s">
        <v>36</v>
      </c>
      <c r="D11" s="36">
        <v>24090051</v>
      </c>
      <c r="E11" s="33">
        <v>82.5</v>
      </c>
      <c r="F11" s="34">
        <v>6</v>
      </c>
      <c r="G11" s="9">
        <v>7.8947368421052628</v>
      </c>
      <c r="P11" s="7">
        <v>85</v>
      </c>
      <c r="Q11" s="6">
        <f t="shared" si="0"/>
        <v>3</v>
      </c>
      <c r="R11" s="5">
        <f t="shared" si="1"/>
        <v>5</v>
      </c>
    </row>
    <row r="12" spans="3:19" ht="17.45" customHeight="1" x14ac:dyDescent="0.3">
      <c r="C12" s="36" t="s">
        <v>100</v>
      </c>
      <c r="D12" s="36">
        <v>24090102</v>
      </c>
      <c r="E12" s="33">
        <v>77.5</v>
      </c>
      <c r="F12" s="34">
        <v>8</v>
      </c>
      <c r="G12" s="9">
        <v>10.526315789473683</v>
      </c>
      <c r="P12" s="8">
        <v>82.5</v>
      </c>
      <c r="Q12" s="6">
        <f t="shared" si="0"/>
        <v>2</v>
      </c>
      <c r="R12" s="5">
        <f t="shared" si="1"/>
        <v>7</v>
      </c>
    </row>
    <row r="13" spans="3:19" ht="17.45" customHeight="1" x14ac:dyDescent="0.3">
      <c r="C13" s="36" t="s">
        <v>122</v>
      </c>
      <c r="D13" s="36">
        <v>24090030</v>
      </c>
      <c r="E13" s="33">
        <v>77.5</v>
      </c>
      <c r="F13" s="34">
        <v>8</v>
      </c>
      <c r="G13" s="9">
        <v>10.526315789473683</v>
      </c>
      <c r="P13" s="8">
        <v>80</v>
      </c>
      <c r="Q13" s="6">
        <f t="shared" si="0"/>
        <v>0</v>
      </c>
      <c r="R13" s="5">
        <f t="shared" si="1"/>
        <v>7</v>
      </c>
    </row>
    <row r="14" spans="3:19" ht="17.45" customHeight="1" x14ac:dyDescent="0.3">
      <c r="C14" s="36" t="s">
        <v>53</v>
      </c>
      <c r="D14" s="36">
        <v>24090012</v>
      </c>
      <c r="E14" s="33">
        <v>77.5</v>
      </c>
      <c r="F14" s="34">
        <v>8</v>
      </c>
      <c r="G14" s="9">
        <v>10.526315789473683</v>
      </c>
      <c r="P14" s="7">
        <v>77.5</v>
      </c>
      <c r="Q14" s="6">
        <f t="shared" si="0"/>
        <v>5</v>
      </c>
      <c r="R14" s="5">
        <f t="shared" si="1"/>
        <v>12</v>
      </c>
    </row>
    <row r="15" spans="3:19" ht="17.45" customHeight="1" x14ac:dyDescent="0.3">
      <c r="C15" s="36" t="s">
        <v>31</v>
      </c>
      <c r="D15" s="36">
        <v>24090027</v>
      </c>
      <c r="E15" s="33">
        <v>77.5</v>
      </c>
      <c r="F15" s="34">
        <v>8</v>
      </c>
      <c r="G15" s="9">
        <v>10.526315789473683</v>
      </c>
      <c r="P15" s="8">
        <v>75</v>
      </c>
      <c r="Q15" s="6">
        <f t="shared" si="0"/>
        <v>4</v>
      </c>
      <c r="R15" s="5">
        <f t="shared" si="1"/>
        <v>16</v>
      </c>
    </row>
    <row r="16" spans="3:19" ht="17.45" customHeight="1" x14ac:dyDescent="0.3">
      <c r="C16" s="36" t="s">
        <v>28</v>
      </c>
      <c r="D16" s="36">
        <v>24090020</v>
      </c>
      <c r="E16" s="33">
        <v>77.5</v>
      </c>
      <c r="F16" s="34">
        <v>8</v>
      </c>
      <c r="G16" s="9">
        <v>10.526315789473683</v>
      </c>
      <c r="P16" s="8">
        <v>72.5</v>
      </c>
      <c r="Q16" s="6">
        <f t="shared" si="0"/>
        <v>4</v>
      </c>
      <c r="R16" s="5">
        <f t="shared" si="1"/>
        <v>20</v>
      </c>
    </row>
    <row r="17" spans="3:18" ht="17.45" customHeight="1" x14ac:dyDescent="0.3">
      <c r="C17" s="36" t="s">
        <v>123</v>
      </c>
      <c r="D17" s="36">
        <v>24090063</v>
      </c>
      <c r="E17" s="33">
        <v>75</v>
      </c>
      <c r="F17" s="34">
        <v>13</v>
      </c>
      <c r="G17" s="9">
        <v>17.105263157894736</v>
      </c>
      <c r="P17" s="7">
        <v>70</v>
      </c>
      <c r="Q17" s="6">
        <f t="shared" si="0"/>
        <v>6</v>
      </c>
      <c r="R17" s="5">
        <f t="shared" si="1"/>
        <v>26</v>
      </c>
    </row>
    <row r="18" spans="3:18" ht="17.45" customHeight="1" x14ac:dyDescent="0.3">
      <c r="C18" s="36" t="s">
        <v>38</v>
      </c>
      <c r="D18" s="36">
        <v>24090087</v>
      </c>
      <c r="E18" s="33">
        <v>75</v>
      </c>
      <c r="F18" s="34">
        <v>13</v>
      </c>
      <c r="G18" s="9">
        <v>17.105263157894736</v>
      </c>
      <c r="P18" s="8">
        <v>67.5</v>
      </c>
      <c r="Q18" s="6">
        <f t="shared" si="0"/>
        <v>4</v>
      </c>
      <c r="R18" s="5">
        <f t="shared" si="1"/>
        <v>30</v>
      </c>
    </row>
    <row r="19" spans="3:18" ht="17.45" customHeight="1" x14ac:dyDescent="0.3">
      <c r="C19" s="36" t="s">
        <v>124</v>
      </c>
      <c r="D19" s="36">
        <v>24090023</v>
      </c>
      <c r="E19" s="33">
        <v>75</v>
      </c>
      <c r="F19" s="34">
        <v>13</v>
      </c>
      <c r="G19" s="9">
        <v>17.105263157894736</v>
      </c>
      <c r="P19" s="8">
        <v>65</v>
      </c>
      <c r="Q19" s="6">
        <f t="shared" si="0"/>
        <v>3</v>
      </c>
      <c r="R19" s="5">
        <f t="shared" si="1"/>
        <v>33</v>
      </c>
    </row>
    <row r="20" spans="3:18" x14ac:dyDescent="0.3">
      <c r="C20" s="36" t="s">
        <v>45</v>
      </c>
      <c r="D20" s="36">
        <v>24090074</v>
      </c>
      <c r="E20" s="33">
        <v>75</v>
      </c>
      <c r="F20" s="34">
        <v>13</v>
      </c>
      <c r="G20" s="9">
        <v>17.105263157894736</v>
      </c>
      <c r="P20" s="7">
        <v>62.5</v>
      </c>
      <c r="Q20" s="6">
        <f t="shared" si="0"/>
        <v>7</v>
      </c>
      <c r="R20" s="5">
        <f t="shared" si="1"/>
        <v>40</v>
      </c>
    </row>
    <row r="21" spans="3:18" x14ac:dyDescent="0.3">
      <c r="C21" s="36" t="s">
        <v>125</v>
      </c>
      <c r="D21" s="36">
        <v>24090070</v>
      </c>
      <c r="E21" s="33">
        <v>72.5</v>
      </c>
      <c r="F21" s="34">
        <v>17</v>
      </c>
      <c r="G21" s="9">
        <v>22.368421052631579</v>
      </c>
      <c r="P21" s="8">
        <v>60</v>
      </c>
      <c r="Q21" s="6">
        <f t="shared" si="0"/>
        <v>2</v>
      </c>
      <c r="R21" s="5">
        <f t="shared" si="1"/>
        <v>42</v>
      </c>
    </row>
    <row r="22" spans="3:18" x14ac:dyDescent="0.3">
      <c r="C22" s="36" t="s">
        <v>40</v>
      </c>
      <c r="D22" s="36">
        <v>24090089</v>
      </c>
      <c r="E22" s="33">
        <v>72.5</v>
      </c>
      <c r="F22" s="34">
        <v>17</v>
      </c>
      <c r="G22" s="9">
        <v>22.368421052631579</v>
      </c>
      <c r="P22" s="8">
        <v>57.5</v>
      </c>
      <c r="Q22" s="6">
        <f t="shared" si="0"/>
        <v>2</v>
      </c>
      <c r="R22" s="5">
        <f t="shared" si="1"/>
        <v>44</v>
      </c>
    </row>
    <row r="23" spans="3:18" x14ac:dyDescent="0.3">
      <c r="C23" s="36" t="s">
        <v>126</v>
      </c>
      <c r="D23" s="36">
        <v>24090117</v>
      </c>
      <c r="E23" s="33">
        <v>72.5</v>
      </c>
      <c r="F23" s="34">
        <v>17</v>
      </c>
      <c r="G23" s="9">
        <v>22.368421052631579</v>
      </c>
      <c r="P23" s="7">
        <v>55</v>
      </c>
      <c r="Q23" s="6">
        <f t="shared" si="0"/>
        <v>3</v>
      </c>
      <c r="R23" s="5">
        <f t="shared" si="1"/>
        <v>47</v>
      </c>
    </row>
    <row r="24" spans="3:18" x14ac:dyDescent="0.3">
      <c r="C24" s="36" t="s">
        <v>127</v>
      </c>
      <c r="D24" s="36">
        <v>24090073</v>
      </c>
      <c r="E24" s="33">
        <v>72.5</v>
      </c>
      <c r="F24" s="34">
        <v>17</v>
      </c>
      <c r="G24" s="9">
        <v>22.368421052631579</v>
      </c>
      <c r="P24" s="8">
        <v>52.5</v>
      </c>
      <c r="Q24" s="6">
        <f t="shared" si="0"/>
        <v>1</v>
      </c>
      <c r="R24" s="5">
        <f t="shared" si="1"/>
        <v>48</v>
      </c>
    </row>
    <row r="25" spans="3:18" x14ac:dyDescent="0.3">
      <c r="C25" s="36" t="s">
        <v>128</v>
      </c>
      <c r="D25" s="36">
        <v>24090075</v>
      </c>
      <c r="E25" s="33">
        <v>70</v>
      </c>
      <c r="F25" s="34">
        <v>21</v>
      </c>
      <c r="G25" s="9">
        <v>27.631578947368425</v>
      </c>
      <c r="P25" s="8">
        <v>50</v>
      </c>
      <c r="Q25" s="6">
        <f t="shared" si="0"/>
        <v>3</v>
      </c>
      <c r="R25" s="5">
        <f t="shared" si="1"/>
        <v>51</v>
      </c>
    </row>
    <row r="26" spans="3:18" ht="17.45" customHeight="1" x14ac:dyDescent="0.3">
      <c r="C26" s="36" t="s">
        <v>57</v>
      </c>
      <c r="D26" s="36">
        <v>24090017</v>
      </c>
      <c r="E26" s="33">
        <v>70</v>
      </c>
      <c r="F26" s="34">
        <v>21</v>
      </c>
      <c r="G26" s="9">
        <v>27.631578947368425</v>
      </c>
      <c r="P26" s="7">
        <v>47.5</v>
      </c>
      <c r="Q26" s="6">
        <f t="shared" si="0"/>
        <v>5</v>
      </c>
      <c r="R26" s="5">
        <f t="shared" si="1"/>
        <v>56</v>
      </c>
    </row>
    <row r="27" spans="3:18" ht="17.45" customHeight="1" x14ac:dyDescent="0.3">
      <c r="C27" s="36" t="s">
        <v>101</v>
      </c>
      <c r="D27" s="36">
        <v>24090080</v>
      </c>
      <c r="E27" s="33">
        <v>70</v>
      </c>
      <c r="F27" s="34">
        <v>21</v>
      </c>
      <c r="G27" s="9">
        <v>27.631578947368425</v>
      </c>
      <c r="P27" s="8">
        <v>45</v>
      </c>
      <c r="Q27" s="6">
        <f t="shared" si="0"/>
        <v>3</v>
      </c>
      <c r="R27" s="5">
        <f t="shared" si="1"/>
        <v>59</v>
      </c>
    </row>
    <row r="28" spans="3:18" x14ac:dyDescent="0.3">
      <c r="C28" s="36" t="s">
        <v>51</v>
      </c>
      <c r="D28" s="36">
        <v>24090002</v>
      </c>
      <c r="E28" s="33">
        <v>70</v>
      </c>
      <c r="F28" s="34">
        <v>21</v>
      </c>
      <c r="G28" s="9">
        <v>27.631578947368425</v>
      </c>
      <c r="P28" s="8">
        <v>42.5</v>
      </c>
      <c r="Q28" s="6">
        <f t="shared" si="0"/>
        <v>4</v>
      </c>
      <c r="R28" s="5">
        <f t="shared" si="1"/>
        <v>63</v>
      </c>
    </row>
    <row r="29" spans="3:18" x14ac:dyDescent="0.3">
      <c r="C29" s="36" t="s">
        <v>39</v>
      </c>
      <c r="D29" s="36">
        <v>24090060</v>
      </c>
      <c r="E29" s="33">
        <v>70</v>
      </c>
      <c r="F29" s="34">
        <v>21</v>
      </c>
      <c r="G29" s="9">
        <v>27.631578947368425</v>
      </c>
      <c r="P29" s="7">
        <v>40</v>
      </c>
      <c r="Q29" s="6">
        <f t="shared" si="0"/>
        <v>1</v>
      </c>
      <c r="R29" s="5">
        <f t="shared" si="1"/>
        <v>64</v>
      </c>
    </row>
    <row r="30" spans="3:18" ht="17.45" customHeight="1" x14ac:dyDescent="0.3">
      <c r="C30" s="36" t="s">
        <v>92</v>
      </c>
      <c r="D30" s="36">
        <v>24090084</v>
      </c>
      <c r="E30" s="33">
        <v>70</v>
      </c>
      <c r="F30" s="34">
        <v>21</v>
      </c>
      <c r="G30" s="9">
        <v>27.631578947368425</v>
      </c>
      <c r="P30" s="8">
        <v>37.5</v>
      </c>
      <c r="Q30" s="6">
        <f t="shared" si="0"/>
        <v>0</v>
      </c>
      <c r="R30" s="5">
        <f t="shared" si="1"/>
        <v>64</v>
      </c>
    </row>
    <row r="31" spans="3:18" ht="17.45" customHeight="1" x14ac:dyDescent="0.3">
      <c r="C31" s="36" t="s">
        <v>129</v>
      </c>
      <c r="D31" s="36">
        <v>24090113</v>
      </c>
      <c r="E31" s="33">
        <v>67.5</v>
      </c>
      <c r="F31" s="34">
        <v>27</v>
      </c>
      <c r="G31" s="9">
        <v>35.526315789473685</v>
      </c>
      <c r="P31" s="8">
        <v>35</v>
      </c>
      <c r="Q31" s="6">
        <f t="shared" si="0"/>
        <v>2</v>
      </c>
      <c r="R31" s="5">
        <f t="shared" si="1"/>
        <v>66</v>
      </c>
    </row>
    <row r="32" spans="3:18" ht="17.45" customHeight="1" x14ac:dyDescent="0.3">
      <c r="C32" s="36" t="s">
        <v>33</v>
      </c>
      <c r="D32" s="36">
        <v>24090036</v>
      </c>
      <c r="E32" s="33">
        <v>67.5</v>
      </c>
      <c r="F32" s="34">
        <v>27</v>
      </c>
      <c r="G32" s="9">
        <v>35.526315789473685</v>
      </c>
      <c r="P32" s="7">
        <v>32.5</v>
      </c>
      <c r="Q32" s="6">
        <f t="shared" si="0"/>
        <v>2</v>
      </c>
      <c r="R32" s="5">
        <f t="shared" si="1"/>
        <v>68</v>
      </c>
    </row>
    <row r="33" spans="3:18" ht="17.45" customHeight="1" x14ac:dyDescent="0.3">
      <c r="C33" s="36" t="s">
        <v>43</v>
      </c>
      <c r="D33" s="36">
        <v>24090016</v>
      </c>
      <c r="E33" s="33">
        <v>67.5</v>
      </c>
      <c r="F33" s="34">
        <v>27</v>
      </c>
      <c r="G33" s="9">
        <v>35.526315789473685</v>
      </c>
      <c r="P33" s="8">
        <v>30</v>
      </c>
      <c r="Q33" s="6">
        <f t="shared" si="0"/>
        <v>1</v>
      </c>
      <c r="R33" s="5">
        <f t="shared" si="1"/>
        <v>69</v>
      </c>
    </row>
    <row r="34" spans="3:18" ht="17.45" customHeight="1" x14ac:dyDescent="0.3">
      <c r="C34" s="36" t="s">
        <v>62</v>
      </c>
      <c r="D34" s="36">
        <v>24090085</v>
      </c>
      <c r="E34" s="33">
        <v>67.5</v>
      </c>
      <c r="F34" s="34">
        <v>27</v>
      </c>
      <c r="G34" s="9">
        <v>35.526315789473685</v>
      </c>
      <c r="P34" s="8">
        <v>27.5</v>
      </c>
      <c r="Q34" s="6">
        <f t="shared" si="0"/>
        <v>1</v>
      </c>
      <c r="R34" s="5">
        <f t="shared" si="1"/>
        <v>70</v>
      </c>
    </row>
    <row r="35" spans="3:18" x14ac:dyDescent="0.3">
      <c r="C35" s="36" t="s">
        <v>130</v>
      </c>
      <c r="D35" s="36">
        <v>24090068</v>
      </c>
      <c r="E35" s="33">
        <v>65</v>
      </c>
      <c r="F35" s="34">
        <v>31</v>
      </c>
      <c r="G35" s="9">
        <v>40.789473684210527</v>
      </c>
      <c r="P35" s="7">
        <v>25</v>
      </c>
      <c r="Q35" s="6">
        <f t="shared" si="0"/>
        <v>0</v>
      </c>
      <c r="R35" s="5">
        <f t="shared" si="1"/>
        <v>70</v>
      </c>
    </row>
    <row r="36" spans="3:18" x14ac:dyDescent="0.3">
      <c r="C36" s="36" t="s">
        <v>131</v>
      </c>
      <c r="D36" s="36">
        <v>24090067</v>
      </c>
      <c r="E36" s="33">
        <v>65</v>
      </c>
      <c r="F36" s="34">
        <v>31</v>
      </c>
      <c r="G36" s="9">
        <v>40.789473684210527</v>
      </c>
      <c r="P36" s="8">
        <v>22.5</v>
      </c>
      <c r="Q36" s="6">
        <f t="shared" si="0"/>
        <v>2</v>
      </c>
      <c r="R36" s="5">
        <f t="shared" si="1"/>
        <v>72</v>
      </c>
    </row>
    <row r="37" spans="3:18" x14ac:dyDescent="0.3">
      <c r="C37" s="36" t="s">
        <v>132</v>
      </c>
      <c r="D37" s="36">
        <v>24090103</v>
      </c>
      <c r="E37" s="33">
        <v>65</v>
      </c>
      <c r="F37" s="34">
        <v>31</v>
      </c>
      <c r="G37" s="9">
        <v>40.789473684210527</v>
      </c>
      <c r="P37" s="8">
        <v>20</v>
      </c>
      <c r="Q37" s="6">
        <f t="shared" si="0"/>
        <v>0</v>
      </c>
      <c r="R37" s="5">
        <f t="shared" si="1"/>
        <v>72</v>
      </c>
    </row>
    <row r="38" spans="3:18" x14ac:dyDescent="0.3">
      <c r="C38" s="36" t="s">
        <v>55</v>
      </c>
      <c r="D38" s="36">
        <v>24090004</v>
      </c>
      <c r="E38" s="33">
        <v>62.5</v>
      </c>
      <c r="F38" s="34">
        <v>34</v>
      </c>
      <c r="G38" s="9">
        <v>44.736842105263158</v>
      </c>
      <c r="P38" s="7">
        <v>17.5</v>
      </c>
      <c r="Q38" s="6">
        <f t="shared" si="0"/>
        <v>2</v>
      </c>
      <c r="R38" s="5">
        <f t="shared" si="1"/>
        <v>74</v>
      </c>
    </row>
    <row r="39" spans="3:18" ht="17.45" customHeight="1" x14ac:dyDescent="0.3">
      <c r="C39" s="36" t="s">
        <v>54</v>
      </c>
      <c r="D39" s="36">
        <v>24090018</v>
      </c>
      <c r="E39" s="33">
        <v>62.5</v>
      </c>
      <c r="F39" s="34">
        <v>34</v>
      </c>
      <c r="G39" s="9">
        <v>44.736842105263158</v>
      </c>
      <c r="P39" s="8">
        <v>15</v>
      </c>
      <c r="Q39" s="6">
        <f t="shared" si="0"/>
        <v>0</v>
      </c>
      <c r="R39" s="5">
        <f t="shared" si="1"/>
        <v>74</v>
      </c>
    </row>
    <row r="40" spans="3:18" ht="17.45" customHeight="1" x14ac:dyDescent="0.3">
      <c r="C40" s="36" t="s">
        <v>75</v>
      </c>
      <c r="D40" s="36">
        <v>24090014</v>
      </c>
      <c r="E40" s="33">
        <v>62.5</v>
      </c>
      <c r="F40" s="34">
        <v>34</v>
      </c>
      <c r="G40" s="9">
        <v>44.736842105263158</v>
      </c>
      <c r="P40" s="8">
        <v>12.5</v>
      </c>
      <c r="Q40" s="6">
        <f t="shared" si="0"/>
        <v>0</v>
      </c>
      <c r="R40" s="5">
        <f t="shared" si="1"/>
        <v>74</v>
      </c>
    </row>
    <row r="41" spans="3:18" ht="17.45" customHeight="1" x14ac:dyDescent="0.3">
      <c r="C41" s="36" t="s">
        <v>133</v>
      </c>
      <c r="D41" s="36">
        <v>24090059</v>
      </c>
      <c r="E41" s="33">
        <v>62.5</v>
      </c>
      <c r="F41" s="34">
        <v>34</v>
      </c>
      <c r="G41" s="9">
        <v>44.736842105263158</v>
      </c>
      <c r="P41" s="7">
        <v>10</v>
      </c>
      <c r="Q41" s="6">
        <f t="shared" si="0"/>
        <v>0</v>
      </c>
      <c r="R41" s="5">
        <f t="shared" si="1"/>
        <v>74</v>
      </c>
    </row>
    <row r="42" spans="3:18" ht="17.45" customHeight="1" x14ac:dyDescent="0.3">
      <c r="C42" s="36" t="s">
        <v>102</v>
      </c>
      <c r="D42" s="36">
        <v>24090062</v>
      </c>
      <c r="E42" s="33">
        <v>62.5</v>
      </c>
      <c r="F42" s="34">
        <v>34</v>
      </c>
      <c r="G42" s="9">
        <v>44.736842105263158</v>
      </c>
      <c r="P42" s="8">
        <v>7.5</v>
      </c>
      <c r="Q42" s="6">
        <f t="shared" si="0"/>
        <v>0</v>
      </c>
      <c r="R42" s="5">
        <f t="shared" si="1"/>
        <v>74</v>
      </c>
    </row>
    <row r="43" spans="3:18" x14ac:dyDescent="0.3">
      <c r="C43" s="36" t="s">
        <v>134</v>
      </c>
      <c r="D43" s="36">
        <v>24090083</v>
      </c>
      <c r="E43" s="33">
        <v>62.5</v>
      </c>
      <c r="F43" s="34">
        <v>34</v>
      </c>
      <c r="G43" s="9">
        <v>44.736842105263158</v>
      </c>
      <c r="P43" s="8">
        <v>5</v>
      </c>
      <c r="Q43" s="6">
        <f t="shared" si="0"/>
        <v>1</v>
      </c>
      <c r="R43" s="5">
        <f t="shared" si="1"/>
        <v>75</v>
      </c>
    </row>
    <row r="44" spans="3:18" x14ac:dyDescent="0.3">
      <c r="C44" s="36" t="s">
        <v>72</v>
      </c>
      <c r="D44" s="36">
        <v>24090065</v>
      </c>
      <c r="E44" s="33">
        <v>62.5</v>
      </c>
      <c r="F44" s="34">
        <v>34</v>
      </c>
      <c r="G44" s="9">
        <v>44.736842105263158</v>
      </c>
      <c r="P44" s="7">
        <v>2.5</v>
      </c>
      <c r="Q44" s="6">
        <f t="shared" si="0"/>
        <v>0</v>
      </c>
      <c r="R44" s="5">
        <f t="shared" si="1"/>
        <v>75</v>
      </c>
    </row>
    <row r="45" spans="3:18" x14ac:dyDescent="0.3">
      <c r="C45" s="36" t="s">
        <v>65</v>
      </c>
      <c r="D45" s="36">
        <v>24090003</v>
      </c>
      <c r="E45" s="33">
        <v>60</v>
      </c>
      <c r="F45" s="34">
        <v>41</v>
      </c>
      <c r="G45" s="9">
        <v>53.94736842105263</v>
      </c>
      <c r="P45" s="8">
        <v>0</v>
      </c>
      <c r="Q45" s="6">
        <f t="shared" si="0"/>
        <v>38</v>
      </c>
      <c r="R45" s="5">
        <f t="shared" si="1"/>
        <v>113</v>
      </c>
    </row>
    <row r="46" spans="3:18" x14ac:dyDescent="0.3">
      <c r="C46" s="36" t="s">
        <v>106</v>
      </c>
      <c r="D46" s="36">
        <v>24090025</v>
      </c>
      <c r="E46" s="33">
        <v>60</v>
      </c>
      <c r="F46" s="34">
        <v>41</v>
      </c>
      <c r="G46" s="9">
        <v>53.94736842105263</v>
      </c>
    </row>
    <row r="47" spans="3:18" ht="17.45" customHeight="1" x14ac:dyDescent="0.3">
      <c r="C47" s="36" t="s">
        <v>135</v>
      </c>
      <c r="D47" s="36">
        <v>24090058</v>
      </c>
      <c r="E47" s="33">
        <v>57.5</v>
      </c>
      <c r="F47" s="34">
        <v>43</v>
      </c>
      <c r="G47" s="9">
        <v>56.578947368421048</v>
      </c>
      <c r="P47" s="3" t="s">
        <v>0</v>
      </c>
      <c r="Q47" s="16">
        <v>121</v>
      </c>
      <c r="R47" s="1" t="s">
        <v>160</v>
      </c>
    </row>
    <row r="48" spans="3:18" ht="17.45" customHeight="1" x14ac:dyDescent="0.3">
      <c r="C48" s="36" t="s">
        <v>37</v>
      </c>
      <c r="D48" s="36">
        <v>24090015</v>
      </c>
      <c r="E48" s="33">
        <v>57.5</v>
      </c>
      <c r="F48" s="34">
        <v>43</v>
      </c>
      <c r="G48" s="9">
        <v>56.578947368421048</v>
      </c>
      <c r="P48" s="3" t="s">
        <v>161</v>
      </c>
      <c r="Q48" s="19">
        <v>58.2</v>
      </c>
      <c r="R48" s="1" t="s">
        <v>162</v>
      </c>
    </row>
    <row r="49" spans="3:18" ht="17.45" customHeight="1" x14ac:dyDescent="0.3">
      <c r="C49" s="36" t="s">
        <v>88</v>
      </c>
      <c r="D49" s="36">
        <v>24090046</v>
      </c>
      <c r="E49" s="33">
        <v>55</v>
      </c>
      <c r="F49" s="34">
        <v>45</v>
      </c>
      <c r="G49" s="9">
        <v>59.210526315789465</v>
      </c>
      <c r="P49" s="3" t="s">
        <v>163</v>
      </c>
      <c r="Q49" s="30">
        <v>92.5</v>
      </c>
      <c r="R49" s="1" t="s">
        <v>162</v>
      </c>
    </row>
    <row r="50" spans="3:18" x14ac:dyDescent="0.3">
      <c r="C50" s="36" t="s">
        <v>136</v>
      </c>
      <c r="D50" s="36">
        <v>24090112</v>
      </c>
      <c r="E50" s="33">
        <v>55</v>
      </c>
      <c r="F50" s="34">
        <v>45</v>
      </c>
      <c r="G50" s="9">
        <v>59.210526315789465</v>
      </c>
    </row>
    <row r="51" spans="3:18" ht="17.45" customHeight="1" x14ac:dyDescent="0.3">
      <c r="C51" s="36" t="s">
        <v>49</v>
      </c>
      <c r="D51" s="36">
        <v>24090037</v>
      </c>
      <c r="E51" s="33">
        <v>55</v>
      </c>
      <c r="F51" s="34">
        <v>45</v>
      </c>
      <c r="G51" s="9">
        <v>59.210526315789465</v>
      </c>
    </row>
    <row r="52" spans="3:18" ht="17.45" customHeight="1" x14ac:dyDescent="0.3">
      <c r="C52" s="36" t="s">
        <v>137</v>
      </c>
      <c r="D52" s="36">
        <v>24090081</v>
      </c>
      <c r="E52" s="33">
        <v>52.5</v>
      </c>
      <c r="F52" s="34">
        <v>48</v>
      </c>
      <c r="G52" s="9">
        <v>63.157894736842103</v>
      </c>
    </row>
    <row r="53" spans="3:18" ht="17.45" customHeight="1" x14ac:dyDescent="0.3">
      <c r="C53" s="36" t="s">
        <v>50</v>
      </c>
      <c r="D53" s="36">
        <v>24090001</v>
      </c>
      <c r="E53" s="33">
        <v>50</v>
      </c>
      <c r="F53" s="34">
        <v>49</v>
      </c>
      <c r="G53" s="9">
        <v>64.473684210526315</v>
      </c>
    </row>
    <row r="54" spans="3:18" x14ac:dyDescent="0.3">
      <c r="C54" s="36" t="s">
        <v>138</v>
      </c>
      <c r="D54" s="36">
        <v>24090099</v>
      </c>
      <c r="E54" s="33">
        <v>50</v>
      </c>
      <c r="F54" s="34">
        <v>49</v>
      </c>
      <c r="G54" s="9">
        <v>64.473684210526315</v>
      </c>
    </row>
    <row r="55" spans="3:18" x14ac:dyDescent="0.3">
      <c r="C55" s="36" t="s">
        <v>64</v>
      </c>
      <c r="D55" s="36">
        <v>24090006</v>
      </c>
      <c r="E55" s="33">
        <v>50</v>
      </c>
      <c r="F55" s="34">
        <v>49</v>
      </c>
      <c r="G55" s="9">
        <v>64.473684210526315</v>
      </c>
    </row>
    <row r="56" spans="3:18" x14ac:dyDescent="0.3">
      <c r="C56" s="36" t="s">
        <v>139</v>
      </c>
      <c r="D56" s="36">
        <v>24090061</v>
      </c>
      <c r="E56" s="33">
        <v>47.5</v>
      </c>
      <c r="F56" s="34">
        <v>52</v>
      </c>
      <c r="G56" s="9">
        <v>68.421052631578945</v>
      </c>
    </row>
    <row r="57" spans="3:18" ht="17.45" customHeight="1" x14ac:dyDescent="0.3">
      <c r="C57" s="36" t="s">
        <v>70</v>
      </c>
      <c r="D57" s="36">
        <v>24090095</v>
      </c>
      <c r="E57" s="33">
        <v>47.5</v>
      </c>
      <c r="F57" s="34">
        <v>52</v>
      </c>
      <c r="G57" s="9">
        <v>68.421052631578945</v>
      </c>
    </row>
    <row r="58" spans="3:18" ht="17.45" customHeight="1" x14ac:dyDescent="0.3">
      <c r="C58" s="36" t="s">
        <v>41</v>
      </c>
      <c r="D58" s="36">
        <v>24090110</v>
      </c>
      <c r="E58" s="33">
        <v>47.5</v>
      </c>
      <c r="F58" s="34">
        <v>52</v>
      </c>
      <c r="G58" s="9">
        <v>68.421052631578945</v>
      </c>
    </row>
    <row r="59" spans="3:18" ht="17.45" customHeight="1" x14ac:dyDescent="0.3">
      <c r="C59" s="36" t="s">
        <v>46</v>
      </c>
      <c r="D59" s="36">
        <v>24090107</v>
      </c>
      <c r="E59" s="33">
        <v>47.5</v>
      </c>
      <c r="F59" s="34">
        <v>52</v>
      </c>
      <c r="G59" s="9">
        <v>68.421052631578945</v>
      </c>
    </row>
    <row r="60" spans="3:18" ht="17.45" customHeight="1" x14ac:dyDescent="0.3">
      <c r="C60" s="36" t="s">
        <v>63</v>
      </c>
      <c r="D60" s="36">
        <v>24090057</v>
      </c>
      <c r="E60" s="33">
        <v>47.5</v>
      </c>
      <c r="F60" s="34">
        <v>52</v>
      </c>
      <c r="G60" s="9">
        <v>68.421052631578945</v>
      </c>
    </row>
    <row r="61" spans="3:18" ht="17.45" customHeight="1" x14ac:dyDescent="0.3">
      <c r="C61" s="36" t="s">
        <v>61</v>
      </c>
      <c r="D61" s="36">
        <v>24090078</v>
      </c>
      <c r="E61" s="33">
        <v>45</v>
      </c>
      <c r="F61" s="34">
        <v>57</v>
      </c>
      <c r="G61" s="9">
        <v>75</v>
      </c>
    </row>
    <row r="62" spans="3:18" ht="17.45" customHeight="1" x14ac:dyDescent="0.3">
      <c r="C62" s="36" t="s">
        <v>140</v>
      </c>
      <c r="D62" s="36">
        <v>24090088</v>
      </c>
      <c r="E62" s="33">
        <v>45</v>
      </c>
      <c r="F62" s="34">
        <v>57</v>
      </c>
      <c r="G62" s="9">
        <v>75</v>
      </c>
    </row>
    <row r="63" spans="3:18" ht="17.45" customHeight="1" x14ac:dyDescent="0.3">
      <c r="C63" s="36" t="s">
        <v>67</v>
      </c>
      <c r="D63" s="36">
        <v>24090108</v>
      </c>
      <c r="E63" s="33">
        <v>45</v>
      </c>
      <c r="F63" s="34">
        <v>57</v>
      </c>
      <c r="G63" s="9">
        <v>75</v>
      </c>
    </row>
    <row r="64" spans="3:18" ht="17.45" customHeight="1" x14ac:dyDescent="0.3">
      <c r="C64" s="36" t="s">
        <v>141</v>
      </c>
      <c r="D64" s="36">
        <v>24090098</v>
      </c>
      <c r="E64" s="33">
        <v>42.5</v>
      </c>
      <c r="F64" s="34">
        <v>60</v>
      </c>
      <c r="G64" s="9">
        <v>78.94736842105263</v>
      </c>
    </row>
    <row r="65" spans="3:7" ht="17.45" customHeight="1" x14ac:dyDescent="0.3">
      <c r="C65" s="36" t="s">
        <v>90</v>
      </c>
      <c r="D65" s="36">
        <v>24090091</v>
      </c>
      <c r="E65" s="33">
        <v>42.5</v>
      </c>
      <c r="F65" s="34">
        <v>60</v>
      </c>
      <c r="G65" s="9">
        <v>78.94736842105263</v>
      </c>
    </row>
    <row r="66" spans="3:7" ht="17.45" customHeight="1" x14ac:dyDescent="0.3">
      <c r="C66" s="36" t="s">
        <v>73</v>
      </c>
      <c r="D66" s="36">
        <v>24090055</v>
      </c>
      <c r="E66" s="33">
        <v>42.5</v>
      </c>
      <c r="F66" s="34">
        <v>60</v>
      </c>
      <c r="G66" s="9">
        <v>78.94736842105263</v>
      </c>
    </row>
    <row r="67" spans="3:7" ht="17.45" customHeight="1" x14ac:dyDescent="0.3">
      <c r="C67" s="36" t="s">
        <v>76</v>
      </c>
      <c r="D67" s="36">
        <v>24090077</v>
      </c>
      <c r="E67" s="33">
        <v>42.5</v>
      </c>
      <c r="F67" s="34">
        <v>60</v>
      </c>
      <c r="G67" s="9">
        <v>78.94736842105263</v>
      </c>
    </row>
    <row r="68" spans="3:7" ht="17.45" customHeight="1" x14ac:dyDescent="0.3">
      <c r="C68" s="36" t="s">
        <v>142</v>
      </c>
      <c r="D68" s="36">
        <v>24090104</v>
      </c>
      <c r="E68" s="33">
        <v>40</v>
      </c>
      <c r="F68" s="34">
        <v>64</v>
      </c>
      <c r="G68" s="9">
        <v>84.210526315789465</v>
      </c>
    </row>
    <row r="69" spans="3:7" ht="17.45" customHeight="1" x14ac:dyDescent="0.3">
      <c r="C69" s="36" t="s">
        <v>143</v>
      </c>
      <c r="D69" s="36">
        <v>24090116</v>
      </c>
      <c r="E69" s="33">
        <v>35</v>
      </c>
      <c r="F69" s="34">
        <v>65</v>
      </c>
      <c r="G69" s="9">
        <v>85.526315789473685</v>
      </c>
    </row>
    <row r="70" spans="3:7" ht="17.45" customHeight="1" x14ac:dyDescent="0.3">
      <c r="C70" s="36" t="s">
        <v>144</v>
      </c>
      <c r="D70" s="36">
        <v>24090109</v>
      </c>
      <c r="E70" s="33">
        <v>35</v>
      </c>
      <c r="F70" s="34">
        <v>65</v>
      </c>
      <c r="G70" s="9">
        <v>85.526315789473685</v>
      </c>
    </row>
    <row r="71" spans="3:7" ht="17.45" customHeight="1" x14ac:dyDescent="0.3">
      <c r="C71" s="36" t="s">
        <v>145</v>
      </c>
      <c r="D71" s="36">
        <v>24090048</v>
      </c>
      <c r="E71" s="33">
        <v>32.5</v>
      </c>
      <c r="F71" s="34">
        <v>67</v>
      </c>
      <c r="G71" s="9">
        <v>88.157894736842096</v>
      </c>
    </row>
    <row r="72" spans="3:7" ht="17.45" customHeight="1" x14ac:dyDescent="0.3">
      <c r="C72" s="36" t="s">
        <v>146</v>
      </c>
      <c r="D72" s="36">
        <v>24090072</v>
      </c>
      <c r="E72" s="33">
        <v>32.5</v>
      </c>
      <c r="F72" s="34">
        <v>67</v>
      </c>
      <c r="G72" s="9">
        <v>88.157894736842096</v>
      </c>
    </row>
    <row r="73" spans="3:7" ht="17.45" customHeight="1" x14ac:dyDescent="0.3">
      <c r="C73" s="36" t="s">
        <v>147</v>
      </c>
      <c r="D73" s="36">
        <v>24090114</v>
      </c>
      <c r="E73" s="33">
        <v>30</v>
      </c>
      <c r="F73" s="34">
        <v>69</v>
      </c>
      <c r="G73" s="9">
        <v>90.789473684210535</v>
      </c>
    </row>
    <row r="74" spans="3:7" ht="17.45" customHeight="1" x14ac:dyDescent="0.3">
      <c r="C74" s="36" t="s">
        <v>77</v>
      </c>
      <c r="D74" s="36">
        <v>24090049</v>
      </c>
      <c r="E74" s="33">
        <v>27.5</v>
      </c>
      <c r="F74" s="34">
        <v>70</v>
      </c>
      <c r="G74" s="9">
        <v>92.10526315789474</v>
      </c>
    </row>
    <row r="75" spans="3:7" ht="17.45" customHeight="1" x14ac:dyDescent="0.3">
      <c r="C75" s="36" t="s">
        <v>81</v>
      </c>
      <c r="D75" s="36">
        <v>24090052</v>
      </c>
      <c r="E75" s="33">
        <v>22.5</v>
      </c>
      <c r="F75" s="34">
        <v>71</v>
      </c>
      <c r="G75" s="9">
        <v>93.421052631578945</v>
      </c>
    </row>
    <row r="76" spans="3:7" ht="17.45" customHeight="1" x14ac:dyDescent="0.3">
      <c r="C76" s="36" t="s">
        <v>71</v>
      </c>
      <c r="D76" s="36">
        <v>24090009</v>
      </c>
      <c r="E76" s="33">
        <v>22.5</v>
      </c>
      <c r="F76" s="34">
        <v>71</v>
      </c>
      <c r="G76" s="9">
        <v>93.421052631578945</v>
      </c>
    </row>
    <row r="77" spans="3:7" ht="17.45" customHeight="1" x14ac:dyDescent="0.3">
      <c r="C77" s="36" t="s">
        <v>32</v>
      </c>
      <c r="D77" s="36">
        <v>24090008</v>
      </c>
      <c r="E77" s="33">
        <v>17.5</v>
      </c>
      <c r="F77" s="34">
        <v>73</v>
      </c>
      <c r="G77" s="9">
        <v>96.05263157894737</v>
      </c>
    </row>
    <row r="78" spans="3:7" ht="17.45" customHeight="1" x14ac:dyDescent="0.3">
      <c r="C78" s="36" t="s">
        <v>69</v>
      </c>
      <c r="D78" s="36">
        <v>24090047</v>
      </c>
      <c r="E78" s="33">
        <v>17.5</v>
      </c>
      <c r="F78" s="34">
        <v>73</v>
      </c>
      <c r="G78" s="9">
        <v>96.05263157894737</v>
      </c>
    </row>
    <row r="79" spans="3:7" ht="17.45" customHeight="1" x14ac:dyDescent="0.3">
      <c r="C79" s="36" t="s">
        <v>56</v>
      </c>
      <c r="D79" s="36">
        <v>24090005</v>
      </c>
      <c r="E79" s="33">
        <v>5</v>
      </c>
      <c r="F79" s="34">
        <v>75</v>
      </c>
      <c r="G79" s="9">
        <v>98.68421052631578</v>
      </c>
    </row>
    <row r="80" spans="3:7" x14ac:dyDescent="0.3">
      <c r="C80" s="36" t="s">
        <v>148</v>
      </c>
      <c r="D80" s="36">
        <v>24090118</v>
      </c>
      <c r="E80" s="33">
        <v>0</v>
      </c>
      <c r="F80" s="34">
        <v>121</v>
      </c>
      <c r="G80" s="9">
        <v>100</v>
      </c>
    </row>
    <row r="81" spans="3:7" x14ac:dyDescent="0.3">
      <c r="C81" s="36" t="s">
        <v>149</v>
      </c>
      <c r="D81" s="36">
        <v>24090044</v>
      </c>
      <c r="E81" s="33">
        <v>0</v>
      </c>
      <c r="F81" s="34">
        <v>121</v>
      </c>
      <c r="G81" s="9">
        <v>100</v>
      </c>
    </row>
    <row r="82" spans="3:7" x14ac:dyDescent="0.3">
      <c r="C82" s="36" t="s">
        <v>52</v>
      </c>
      <c r="D82" s="36">
        <v>24090019</v>
      </c>
      <c r="E82" s="33">
        <v>0</v>
      </c>
      <c r="F82" s="34">
        <v>121</v>
      </c>
      <c r="G82" s="9">
        <v>100</v>
      </c>
    </row>
    <row r="83" spans="3:7" x14ac:dyDescent="0.3">
      <c r="C83" s="36" t="s">
        <v>60</v>
      </c>
      <c r="D83" s="36">
        <v>24090115</v>
      </c>
      <c r="E83" s="33">
        <v>0</v>
      </c>
      <c r="F83" s="34">
        <v>121</v>
      </c>
      <c r="G83" s="9">
        <v>100</v>
      </c>
    </row>
    <row r="84" spans="3:7" x14ac:dyDescent="0.3">
      <c r="C84" s="36" t="s">
        <v>84</v>
      </c>
      <c r="D84" s="36">
        <v>24090038</v>
      </c>
      <c r="E84" s="33">
        <v>0</v>
      </c>
      <c r="F84" s="34">
        <v>121</v>
      </c>
      <c r="G84" s="9">
        <v>100</v>
      </c>
    </row>
    <row r="85" spans="3:7" x14ac:dyDescent="0.3">
      <c r="C85" s="36" t="s">
        <v>79</v>
      </c>
      <c r="D85" s="36">
        <v>24090007</v>
      </c>
      <c r="E85" s="33">
        <v>0</v>
      </c>
      <c r="F85" s="34">
        <v>121</v>
      </c>
      <c r="G85" s="9">
        <v>100</v>
      </c>
    </row>
    <row r="86" spans="3:7" x14ac:dyDescent="0.3">
      <c r="C86" s="36" t="s">
        <v>29</v>
      </c>
      <c r="D86" s="36">
        <v>24090010</v>
      </c>
      <c r="E86" s="33">
        <v>0</v>
      </c>
      <c r="F86" s="34">
        <v>121</v>
      </c>
      <c r="G86" s="9">
        <v>100</v>
      </c>
    </row>
    <row r="87" spans="3:7" x14ac:dyDescent="0.3">
      <c r="C87" s="36" t="s">
        <v>107</v>
      </c>
      <c r="D87" s="36">
        <v>24090011</v>
      </c>
      <c r="E87" s="33">
        <v>0</v>
      </c>
      <c r="F87" s="34">
        <v>121</v>
      </c>
      <c r="G87" s="9">
        <v>100</v>
      </c>
    </row>
    <row r="88" spans="3:7" x14ac:dyDescent="0.3">
      <c r="C88" s="36" t="s">
        <v>58</v>
      </c>
      <c r="D88" s="36">
        <v>24090013</v>
      </c>
      <c r="E88" s="33">
        <v>0</v>
      </c>
      <c r="F88" s="34">
        <v>121</v>
      </c>
      <c r="G88" s="9">
        <v>100</v>
      </c>
    </row>
    <row r="89" spans="3:7" x14ac:dyDescent="0.3">
      <c r="C89" s="36" t="s">
        <v>86</v>
      </c>
      <c r="D89" s="36">
        <v>24090021</v>
      </c>
      <c r="E89" s="33">
        <v>0</v>
      </c>
      <c r="F89" s="34">
        <v>121</v>
      </c>
      <c r="G89" s="9">
        <v>100</v>
      </c>
    </row>
    <row r="90" spans="3:7" x14ac:dyDescent="0.3">
      <c r="C90" s="36" t="s">
        <v>34</v>
      </c>
      <c r="D90" s="36">
        <v>24090022</v>
      </c>
      <c r="E90" s="33">
        <v>0</v>
      </c>
      <c r="F90" s="34">
        <v>121</v>
      </c>
      <c r="G90" s="9">
        <v>100</v>
      </c>
    </row>
    <row r="91" spans="3:7" x14ac:dyDescent="0.3">
      <c r="C91" s="36" t="s">
        <v>108</v>
      </c>
      <c r="D91" s="36">
        <v>24090024</v>
      </c>
      <c r="E91" s="33">
        <v>0</v>
      </c>
      <c r="F91" s="34">
        <v>121</v>
      </c>
      <c r="G91" s="9">
        <v>100</v>
      </c>
    </row>
    <row r="92" spans="3:7" x14ac:dyDescent="0.3">
      <c r="C92" s="36" t="s">
        <v>66</v>
      </c>
      <c r="D92" s="36">
        <v>24090026</v>
      </c>
      <c r="E92" s="33">
        <v>0</v>
      </c>
      <c r="F92" s="34">
        <v>121</v>
      </c>
      <c r="G92" s="9">
        <v>100</v>
      </c>
    </row>
    <row r="93" spans="3:7" x14ac:dyDescent="0.3">
      <c r="C93" s="36" t="s">
        <v>113</v>
      </c>
      <c r="D93" s="36">
        <v>24090029</v>
      </c>
      <c r="E93" s="33">
        <v>0</v>
      </c>
      <c r="F93" s="34">
        <v>121</v>
      </c>
      <c r="G93" s="9">
        <v>100</v>
      </c>
    </row>
    <row r="94" spans="3:7" x14ac:dyDescent="0.3">
      <c r="C94" s="36" t="s">
        <v>150</v>
      </c>
      <c r="D94" s="36">
        <v>24090031</v>
      </c>
      <c r="E94" s="33">
        <v>0</v>
      </c>
      <c r="F94" s="34">
        <v>121</v>
      </c>
      <c r="G94" s="9">
        <v>100</v>
      </c>
    </row>
    <row r="95" spans="3:7" x14ac:dyDescent="0.3">
      <c r="C95" s="36" t="s">
        <v>115</v>
      </c>
      <c r="D95" s="36">
        <v>24090032</v>
      </c>
      <c r="E95" s="33">
        <v>0</v>
      </c>
      <c r="F95" s="34">
        <v>121</v>
      </c>
      <c r="G95" s="9">
        <v>100</v>
      </c>
    </row>
    <row r="96" spans="3:7" x14ac:dyDescent="0.3">
      <c r="C96" s="36" t="s">
        <v>151</v>
      </c>
      <c r="D96" s="36">
        <v>24090033</v>
      </c>
      <c r="E96" s="33">
        <v>0</v>
      </c>
      <c r="F96" s="34">
        <v>121</v>
      </c>
      <c r="G96" s="9">
        <v>100</v>
      </c>
    </row>
    <row r="97" spans="3:7" x14ac:dyDescent="0.3">
      <c r="C97" s="36" t="s">
        <v>83</v>
      </c>
      <c r="D97" s="36">
        <v>24090034</v>
      </c>
      <c r="E97" s="33">
        <v>0</v>
      </c>
      <c r="F97" s="34">
        <v>121</v>
      </c>
      <c r="G97" s="9">
        <v>100</v>
      </c>
    </row>
    <row r="98" spans="3:7" x14ac:dyDescent="0.3">
      <c r="C98" s="36" t="s">
        <v>74</v>
      </c>
      <c r="D98" s="36">
        <v>24090035</v>
      </c>
      <c r="E98" s="33">
        <v>0</v>
      </c>
      <c r="F98" s="34">
        <v>121</v>
      </c>
      <c r="G98" s="9">
        <v>100</v>
      </c>
    </row>
    <row r="99" spans="3:7" x14ac:dyDescent="0.3">
      <c r="C99" s="36" t="s">
        <v>80</v>
      </c>
      <c r="D99" s="36">
        <v>24090039</v>
      </c>
      <c r="E99" s="33">
        <v>0</v>
      </c>
      <c r="F99" s="34">
        <v>121</v>
      </c>
      <c r="G99" s="9">
        <v>100</v>
      </c>
    </row>
    <row r="100" spans="3:7" x14ac:dyDescent="0.3">
      <c r="C100" s="36" t="s">
        <v>82</v>
      </c>
      <c r="D100" s="36">
        <v>24090041</v>
      </c>
      <c r="E100" s="33">
        <v>0</v>
      </c>
      <c r="F100" s="34">
        <v>121</v>
      </c>
      <c r="G100" s="9">
        <v>100</v>
      </c>
    </row>
    <row r="101" spans="3:7" x14ac:dyDescent="0.3">
      <c r="C101" s="36" t="s">
        <v>59</v>
      </c>
      <c r="D101" s="36">
        <v>24090042</v>
      </c>
      <c r="E101" s="33">
        <v>0</v>
      </c>
      <c r="F101" s="34">
        <v>121</v>
      </c>
      <c r="G101" s="9">
        <v>100</v>
      </c>
    </row>
    <row r="102" spans="3:7" x14ac:dyDescent="0.3">
      <c r="C102" s="36" t="s">
        <v>68</v>
      </c>
      <c r="D102" s="36">
        <v>24090043</v>
      </c>
      <c r="E102" s="33">
        <v>0</v>
      </c>
      <c r="F102" s="34">
        <v>121</v>
      </c>
      <c r="G102" s="9">
        <v>100</v>
      </c>
    </row>
    <row r="103" spans="3:7" x14ac:dyDescent="0.3">
      <c r="C103" s="36" t="s">
        <v>152</v>
      </c>
      <c r="D103" s="36">
        <v>24090054</v>
      </c>
      <c r="E103" s="33">
        <v>0</v>
      </c>
      <c r="F103" s="34">
        <v>121</v>
      </c>
      <c r="G103" s="9">
        <v>100</v>
      </c>
    </row>
    <row r="104" spans="3:7" x14ac:dyDescent="0.3">
      <c r="C104" s="36" t="s">
        <v>47</v>
      </c>
      <c r="D104" s="36">
        <v>24090056</v>
      </c>
      <c r="E104" s="33">
        <v>0</v>
      </c>
      <c r="F104" s="34">
        <v>121</v>
      </c>
      <c r="G104" s="9">
        <v>100</v>
      </c>
    </row>
    <row r="105" spans="3:7" x14ac:dyDescent="0.3">
      <c r="C105" s="36" t="s">
        <v>153</v>
      </c>
      <c r="D105" s="36">
        <v>24090064</v>
      </c>
      <c r="E105" s="33">
        <v>0</v>
      </c>
      <c r="F105" s="34">
        <v>121</v>
      </c>
      <c r="G105" s="9">
        <v>100</v>
      </c>
    </row>
    <row r="106" spans="3:7" x14ac:dyDescent="0.3">
      <c r="C106" s="36" t="s">
        <v>116</v>
      </c>
      <c r="D106" s="36">
        <v>24090066</v>
      </c>
      <c r="E106" s="33">
        <v>0</v>
      </c>
      <c r="F106" s="34">
        <v>121</v>
      </c>
      <c r="G106" s="9">
        <v>100</v>
      </c>
    </row>
    <row r="107" spans="3:7" x14ac:dyDescent="0.3">
      <c r="C107" s="36" t="s">
        <v>78</v>
      </c>
      <c r="D107" s="36">
        <v>24090069</v>
      </c>
      <c r="E107" s="33">
        <v>0</v>
      </c>
      <c r="F107" s="34">
        <v>121</v>
      </c>
      <c r="G107" s="9">
        <v>100</v>
      </c>
    </row>
    <row r="108" spans="3:7" x14ac:dyDescent="0.3">
      <c r="C108" s="36" t="s">
        <v>105</v>
      </c>
      <c r="D108" s="36">
        <v>24090071</v>
      </c>
      <c r="E108" s="33">
        <v>0</v>
      </c>
      <c r="F108" s="34">
        <v>121</v>
      </c>
      <c r="G108" s="9">
        <v>100</v>
      </c>
    </row>
    <row r="109" spans="3:7" x14ac:dyDescent="0.3">
      <c r="C109" s="36" t="s">
        <v>111</v>
      </c>
      <c r="D109" s="36">
        <v>24090076</v>
      </c>
      <c r="E109" s="33">
        <v>0</v>
      </c>
      <c r="F109" s="34">
        <v>121</v>
      </c>
      <c r="G109" s="9">
        <v>100</v>
      </c>
    </row>
    <row r="110" spans="3:7" x14ac:dyDescent="0.3">
      <c r="C110" s="36" t="s">
        <v>112</v>
      </c>
      <c r="D110" s="36">
        <v>24090079</v>
      </c>
      <c r="E110" s="33">
        <v>0</v>
      </c>
      <c r="F110" s="34">
        <v>121</v>
      </c>
      <c r="G110" s="9">
        <v>100</v>
      </c>
    </row>
    <row r="111" spans="3:7" x14ac:dyDescent="0.3">
      <c r="C111" s="36" t="s">
        <v>48</v>
      </c>
      <c r="D111" s="36">
        <v>24090086</v>
      </c>
      <c r="E111" s="33">
        <v>0</v>
      </c>
      <c r="F111" s="34">
        <v>121</v>
      </c>
      <c r="G111" s="9">
        <v>100</v>
      </c>
    </row>
    <row r="112" spans="3:7" x14ac:dyDescent="0.3">
      <c r="C112" s="36" t="s">
        <v>27</v>
      </c>
      <c r="D112" s="36">
        <v>24090090</v>
      </c>
      <c r="E112" s="33">
        <v>0</v>
      </c>
      <c r="F112" s="34">
        <v>121</v>
      </c>
      <c r="G112" s="9">
        <v>100</v>
      </c>
    </row>
    <row r="113" spans="3:7" x14ac:dyDescent="0.3">
      <c r="C113" s="36" t="s">
        <v>109</v>
      </c>
      <c r="D113" s="36">
        <v>24090092</v>
      </c>
      <c r="E113" s="33">
        <v>0</v>
      </c>
      <c r="F113" s="34">
        <v>121</v>
      </c>
      <c r="G113" s="9">
        <v>100</v>
      </c>
    </row>
    <row r="114" spans="3:7" x14ac:dyDescent="0.3">
      <c r="C114" s="36" t="s">
        <v>87</v>
      </c>
      <c r="D114" s="36">
        <v>24090093</v>
      </c>
      <c r="E114" s="33">
        <v>0</v>
      </c>
      <c r="F114" s="34">
        <v>121</v>
      </c>
      <c r="G114" s="9">
        <v>100</v>
      </c>
    </row>
    <row r="115" spans="3:7" x14ac:dyDescent="0.3">
      <c r="C115" s="36" t="s">
        <v>93</v>
      </c>
      <c r="D115" s="36">
        <v>24090094</v>
      </c>
      <c r="E115" s="33">
        <v>0</v>
      </c>
      <c r="F115" s="34">
        <v>121</v>
      </c>
      <c r="G115" s="9">
        <v>100</v>
      </c>
    </row>
    <row r="116" spans="3:7" x14ac:dyDescent="0.3">
      <c r="C116" s="36" t="s">
        <v>103</v>
      </c>
      <c r="D116" s="36">
        <v>24090096</v>
      </c>
      <c r="E116" s="33">
        <v>0</v>
      </c>
      <c r="F116" s="34">
        <v>121</v>
      </c>
      <c r="G116" s="9">
        <v>100</v>
      </c>
    </row>
    <row r="117" spans="3:7" x14ac:dyDescent="0.3">
      <c r="C117" s="36" t="s">
        <v>104</v>
      </c>
      <c r="D117" s="36">
        <v>24090097</v>
      </c>
      <c r="E117" s="33">
        <v>0</v>
      </c>
      <c r="F117" s="34">
        <v>121</v>
      </c>
      <c r="G117" s="9">
        <v>100</v>
      </c>
    </row>
    <row r="118" spans="3:7" x14ac:dyDescent="0.3">
      <c r="C118" s="36" t="s">
        <v>110</v>
      </c>
      <c r="D118" s="36">
        <v>24090100</v>
      </c>
      <c r="E118" s="33">
        <v>0</v>
      </c>
      <c r="F118" s="34">
        <v>121</v>
      </c>
      <c r="G118" s="9">
        <v>100</v>
      </c>
    </row>
    <row r="119" spans="3:7" x14ac:dyDescent="0.3">
      <c r="C119" s="36" t="s">
        <v>154</v>
      </c>
      <c r="D119" s="36">
        <v>24090101</v>
      </c>
      <c r="E119" s="33">
        <v>0</v>
      </c>
      <c r="F119" s="34">
        <v>121</v>
      </c>
      <c r="G119" s="9">
        <v>100</v>
      </c>
    </row>
    <row r="120" spans="3:7" x14ac:dyDescent="0.3">
      <c r="C120" s="36" t="s">
        <v>155</v>
      </c>
      <c r="D120" s="36">
        <v>24090105</v>
      </c>
      <c r="E120" s="33">
        <v>0</v>
      </c>
      <c r="F120" s="34">
        <v>121</v>
      </c>
      <c r="G120" s="9">
        <v>100</v>
      </c>
    </row>
    <row r="121" spans="3:7" x14ac:dyDescent="0.3">
      <c r="C121" s="36" t="s">
        <v>114</v>
      </c>
      <c r="D121" s="36">
        <v>24090106</v>
      </c>
      <c r="E121" s="33">
        <v>0</v>
      </c>
      <c r="F121" s="34">
        <v>121</v>
      </c>
      <c r="G121" s="9">
        <v>100</v>
      </c>
    </row>
    <row r="122" spans="3:7" x14ac:dyDescent="0.3">
      <c r="C122" s="36" t="s">
        <v>156</v>
      </c>
      <c r="D122" s="36">
        <v>24090111</v>
      </c>
      <c r="E122" s="33">
        <v>0</v>
      </c>
      <c r="F122" s="34">
        <v>121</v>
      </c>
      <c r="G122" s="9">
        <v>100</v>
      </c>
    </row>
    <row r="123" spans="3:7" x14ac:dyDescent="0.3">
      <c r="C123" s="36" t="s">
        <v>157</v>
      </c>
      <c r="D123" s="36">
        <v>24090119</v>
      </c>
      <c r="E123" s="33">
        <v>0</v>
      </c>
      <c r="F123" s="34">
        <v>121</v>
      </c>
      <c r="G123" s="9">
        <v>100</v>
      </c>
    </row>
    <row r="124" spans="3:7" x14ac:dyDescent="0.3">
      <c r="C124" s="36" t="s">
        <v>158</v>
      </c>
      <c r="D124" s="36">
        <v>24090120</v>
      </c>
      <c r="E124" s="33">
        <v>0</v>
      </c>
      <c r="F124" s="34">
        <v>121</v>
      </c>
      <c r="G124" s="9">
        <v>100</v>
      </c>
    </row>
    <row r="125" spans="3:7" x14ac:dyDescent="0.3">
      <c r="C125" s="36" t="s">
        <v>159</v>
      </c>
      <c r="D125" s="36">
        <v>24090121</v>
      </c>
      <c r="E125" s="33">
        <v>0</v>
      </c>
      <c r="F125" s="34">
        <v>121</v>
      </c>
      <c r="G125" s="9">
        <v>100</v>
      </c>
    </row>
  </sheetData>
  <mergeCells count="1">
    <mergeCell ref="C1:S2"/>
  </mergeCells>
  <phoneticPr fontId="1" type="noConversion"/>
  <conditionalFormatting sqref="C4:D4">
    <cfRule type="duplicateValues" dxfId="8" priority="3"/>
  </conditionalFormatting>
  <conditionalFormatting sqref="C5:C82">
    <cfRule type="containsText" dxfId="7" priority="1" operator="containsText" text="취소">
      <formula>NOT(ISERROR(SEARCH("취소",C5)))</formula>
    </cfRule>
  </conditionalFormatting>
  <conditionalFormatting sqref="C5:D125">
    <cfRule type="duplicateValues" dxfId="6" priority="2"/>
  </conditionalFormatting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93D8-CAAA-4728-BB59-822B1A4F3850}">
  <sheetPr>
    <pageSetUpPr fitToPage="1"/>
  </sheetPr>
  <dimension ref="C1:S125"/>
  <sheetViews>
    <sheetView showGridLines="0" zoomScale="85" zoomScaleNormal="85" workbookViewId="0">
      <selection activeCell="Q22" sqref="Q22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9" t="s">
        <v>168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3:19" ht="18" customHeight="1" x14ac:dyDescent="0.3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3:19" ht="17.25" thickBot="1" x14ac:dyDescent="0.35">
      <c r="C4" s="3" t="s">
        <v>26</v>
      </c>
      <c r="D4" s="3" t="s">
        <v>6</v>
      </c>
      <c r="E4" s="3" t="s">
        <v>169</v>
      </c>
      <c r="F4" s="22" t="s">
        <v>170</v>
      </c>
      <c r="G4" s="3" t="s">
        <v>164</v>
      </c>
      <c r="P4" s="12" t="s">
        <v>3</v>
      </c>
      <c r="Q4" s="11" t="s">
        <v>2</v>
      </c>
      <c r="R4" s="10" t="s">
        <v>1</v>
      </c>
    </row>
    <row r="5" spans="3:19" ht="17.45" customHeight="1" x14ac:dyDescent="0.3">
      <c r="C5" s="36" t="s">
        <v>99</v>
      </c>
      <c r="D5" s="36">
        <v>24090082</v>
      </c>
      <c r="E5" s="28">
        <v>75</v>
      </c>
      <c r="F5" s="2">
        <v>1</v>
      </c>
      <c r="G5" s="9">
        <v>1.6666666666666667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36" t="s">
        <v>75</v>
      </c>
      <c r="D6" s="36">
        <v>24090014</v>
      </c>
      <c r="E6" s="28">
        <v>62.5</v>
      </c>
      <c r="F6" s="2">
        <v>2</v>
      </c>
      <c r="G6" s="9">
        <v>3.3333333333333335</v>
      </c>
      <c r="P6" s="8">
        <v>97.5</v>
      </c>
      <c r="Q6" s="6">
        <f t="shared" si="0"/>
        <v>0</v>
      </c>
      <c r="R6" s="5">
        <f>R5+Q6</f>
        <v>0</v>
      </c>
    </row>
    <row r="7" spans="3:19" ht="17.45" customHeight="1" x14ac:dyDescent="0.3">
      <c r="C7" s="36" t="s">
        <v>30</v>
      </c>
      <c r="D7" s="36">
        <v>24090028</v>
      </c>
      <c r="E7" s="28">
        <v>60</v>
      </c>
      <c r="F7" s="2">
        <v>3</v>
      </c>
      <c r="G7" s="9">
        <v>5</v>
      </c>
      <c r="P7" s="8">
        <v>95</v>
      </c>
      <c r="Q7" s="6">
        <f t="shared" si="0"/>
        <v>0</v>
      </c>
      <c r="R7" s="5">
        <f>R6+Q7</f>
        <v>0</v>
      </c>
    </row>
    <row r="8" spans="3:19" ht="17.45" customHeight="1" x14ac:dyDescent="0.3">
      <c r="C8" s="36" t="s">
        <v>44</v>
      </c>
      <c r="D8" s="36">
        <v>24090040</v>
      </c>
      <c r="E8" s="28">
        <v>60</v>
      </c>
      <c r="F8" s="2">
        <v>3</v>
      </c>
      <c r="G8" s="9">
        <v>5</v>
      </c>
      <c r="P8" s="7">
        <v>92.5</v>
      </c>
      <c r="Q8" s="6">
        <f t="shared" si="0"/>
        <v>0</v>
      </c>
      <c r="R8" s="5">
        <f t="shared" ref="R8:R45" si="1">R7+Q8</f>
        <v>0</v>
      </c>
    </row>
    <row r="9" spans="3:19" ht="17.45" customHeight="1" x14ac:dyDescent="0.3">
      <c r="C9" s="36" t="s">
        <v>42</v>
      </c>
      <c r="D9" s="36">
        <v>24090050</v>
      </c>
      <c r="E9" s="28">
        <v>60</v>
      </c>
      <c r="F9" s="2">
        <v>3</v>
      </c>
      <c r="G9" s="9">
        <v>5</v>
      </c>
      <c r="P9" s="8">
        <v>90</v>
      </c>
      <c r="Q9" s="6">
        <f t="shared" si="0"/>
        <v>0</v>
      </c>
      <c r="R9" s="5">
        <f t="shared" si="1"/>
        <v>0</v>
      </c>
    </row>
    <row r="10" spans="3:19" ht="17.45" customHeight="1" x14ac:dyDescent="0.3">
      <c r="C10" s="36" t="s">
        <v>36</v>
      </c>
      <c r="D10" s="36">
        <v>24090051</v>
      </c>
      <c r="E10" s="28">
        <v>60</v>
      </c>
      <c r="F10" s="2">
        <v>3</v>
      </c>
      <c r="G10" s="9">
        <v>5</v>
      </c>
      <c r="P10" s="8">
        <v>87.5</v>
      </c>
      <c r="Q10" s="6">
        <f t="shared" si="0"/>
        <v>0</v>
      </c>
      <c r="R10" s="5">
        <f t="shared" si="1"/>
        <v>0</v>
      </c>
    </row>
    <row r="11" spans="3:19" ht="17.45" customHeight="1" x14ac:dyDescent="0.3">
      <c r="C11" s="36" t="s">
        <v>131</v>
      </c>
      <c r="D11" s="36">
        <v>24090067</v>
      </c>
      <c r="E11" s="28">
        <v>60</v>
      </c>
      <c r="F11" s="2">
        <v>3</v>
      </c>
      <c r="G11" s="9">
        <v>5</v>
      </c>
      <c r="P11" s="7">
        <v>85</v>
      </c>
      <c r="Q11" s="6">
        <f t="shared" si="0"/>
        <v>0</v>
      </c>
      <c r="R11" s="5">
        <f t="shared" si="1"/>
        <v>0</v>
      </c>
    </row>
    <row r="12" spans="3:19" ht="17.45" customHeight="1" x14ac:dyDescent="0.3">
      <c r="C12" s="36" t="s">
        <v>65</v>
      </c>
      <c r="D12" s="36">
        <v>24090003</v>
      </c>
      <c r="E12" s="28">
        <v>57.5</v>
      </c>
      <c r="F12" s="2">
        <v>8</v>
      </c>
      <c r="G12" s="9">
        <v>13.333333333333334</v>
      </c>
      <c r="P12" s="8">
        <v>82.5</v>
      </c>
      <c r="Q12" s="6">
        <f t="shared" si="0"/>
        <v>0</v>
      </c>
      <c r="R12" s="5">
        <f t="shared" si="1"/>
        <v>0</v>
      </c>
    </row>
    <row r="13" spans="3:19" ht="17.45" customHeight="1" x14ac:dyDescent="0.3">
      <c r="C13" s="36" t="s">
        <v>35</v>
      </c>
      <c r="D13" s="36">
        <v>24090053</v>
      </c>
      <c r="E13" s="28">
        <v>57.5</v>
      </c>
      <c r="F13" s="2">
        <v>8</v>
      </c>
      <c r="G13" s="9">
        <v>13.333333333333334</v>
      </c>
      <c r="P13" s="8">
        <v>80</v>
      </c>
      <c r="Q13" s="6">
        <f t="shared" si="0"/>
        <v>0</v>
      </c>
      <c r="R13" s="5">
        <f t="shared" si="1"/>
        <v>0</v>
      </c>
    </row>
    <row r="14" spans="3:19" ht="17.45" customHeight="1" x14ac:dyDescent="0.3">
      <c r="C14" s="36" t="s">
        <v>134</v>
      </c>
      <c r="D14" s="36">
        <v>24090083</v>
      </c>
      <c r="E14" s="28">
        <v>55</v>
      </c>
      <c r="F14" s="2">
        <v>10</v>
      </c>
      <c r="G14" s="9">
        <v>16.666666666666664</v>
      </c>
      <c r="P14" s="7">
        <v>77.5</v>
      </c>
      <c r="Q14" s="6">
        <f t="shared" si="0"/>
        <v>0</v>
      </c>
      <c r="R14" s="5">
        <f t="shared" si="1"/>
        <v>0</v>
      </c>
    </row>
    <row r="15" spans="3:19" ht="17.45" customHeight="1" x14ac:dyDescent="0.3">
      <c r="C15" s="36" t="s">
        <v>56</v>
      </c>
      <c r="D15" s="36">
        <v>24090005</v>
      </c>
      <c r="E15" s="28">
        <v>52.5</v>
      </c>
      <c r="F15" s="2">
        <v>11</v>
      </c>
      <c r="G15" s="9">
        <v>18.333333333333332</v>
      </c>
      <c r="P15" s="8">
        <v>75</v>
      </c>
      <c r="Q15" s="6">
        <f t="shared" si="0"/>
        <v>1</v>
      </c>
      <c r="R15" s="5">
        <f t="shared" si="1"/>
        <v>1</v>
      </c>
    </row>
    <row r="16" spans="3:19" ht="17.45" customHeight="1" x14ac:dyDescent="0.3">
      <c r="C16" s="36" t="s">
        <v>28</v>
      </c>
      <c r="D16" s="36">
        <v>24090020</v>
      </c>
      <c r="E16" s="28">
        <v>52.5</v>
      </c>
      <c r="F16" s="2">
        <v>11</v>
      </c>
      <c r="G16" s="9">
        <v>18.333333333333332</v>
      </c>
      <c r="P16" s="8">
        <v>72.5</v>
      </c>
      <c r="Q16" s="6">
        <f t="shared" si="0"/>
        <v>0</v>
      </c>
      <c r="R16" s="5">
        <f t="shared" si="1"/>
        <v>1</v>
      </c>
    </row>
    <row r="17" spans="3:18" ht="17.45" customHeight="1" x14ac:dyDescent="0.3">
      <c r="C17" s="36" t="s">
        <v>123</v>
      </c>
      <c r="D17" s="36">
        <v>24090063</v>
      </c>
      <c r="E17" s="28">
        <v>52.5</v>
      </c>
      <c r="F17" s="2">
        <v>11</v>
      </c>
      <c r="G17" s="9">
        <v>18.333333333333332</v>
      </c>
      <c r="P17" s="7">
        <v>70</v>
      </c>
      <c r="Q17" s="6">
        <f t="shared" si="0"/>
        <v>0</v>
      </c>
      <c r="R17" s="5">
        <f t="shared" si="1"/>
        <v>1</v>
      </c>
    </row>
    <row r="18" spans="3:18" ht="17.45" customHeight="1" x14ac:dyDescent="0.3">
      <c r="C18" s="36" t="s">
        <v>53</v>
      </c>
      <c r="D18" s="36">
        <v>24090012</v>
      </c>
      <c r="E18" s="28">
        <v>50</v>
      </c>
      <c r="F18" s="2">
        <v>14</v>
      </c>
      <c r="G18" s="9">
        <v>23.333333333333332</v>
      </c>
      <c r="P18" s="8">
        <v>67.5</v>
      </c>
      <c r="Q18" s="6">
        <f t="shared" si="0"/>
        <v>0</v>
      </c>
      <c r="R18" s="5">
        <f t="shared" si="1"/>
        <v>1</v>
      </c>
    </row>
    <row r="19" spans="3:18" ht="17.45" customHeight="1" x14ac:dyDescent="0.3">
      <c r="C19" s="36" t="s">
        <v>130</v>
      </c>
      <c r="D19" s="36">
        <v>24090068</v>
      </c>
      <c r="E19" s="28">
        <v>50</v>
      </c>
      <c r="F19" s="2">
        <v>14</v>
      </c>
      <c r="G19" s="9">
        <v>23.333333333333332</v>
      </c>
      <c r="P19" s="8">
        <v>65</v>
      </c>
      <c r="Q19" s="6">
        <f t="shared" si="0"/>
        <v>0</v>
      </c>
      <c r="R19" s="5">
        <f t="shared" si="1"/>
        <v>1</v>
      </c>
    </row>
    <row r="20" spans="3:18" x14ac:dyDescent="0.3">
      <c r="C20" s="36" t="s">
        <v>40</v>
      </c>
      <c r="D20" s="36">
        <v>24090089</v>
      </c>
      <c r="E20" s="28">
        <v>50</v>
      </c>
      <c r="F20" s="2">
        <v>14</v>
      </c>
      <c r="G20" s="9">
        <v>23.333333333333332</v>
      </c>
      <c r="P20" s="7">
        <v>62.5</v>
      </c>
      <c r="Q20" s="6">
        <f t="shared" si="0"/>
        <v>1</v>
      </c>
      <c r="R20" s="5">
        <f t="shared" si="1"/>
        <v>2</v>
      </c>
    </row>
    <row r="21" spans="3:18" x14ac:dyDescent="0.3">
      <c r="C21" s="36" t="s">
        <v>100</v>
      </c>
      <c r="D21" s="36">
        <v>24090102</v>
      </c>
      <c r="E21" s="28">
        <v>50</v>
      </c>
      <c r="F21" s="2">
        <v>14</v>
      </c>
      <c r="G21" s="9">
        <v>23.333333333333332</v>
      </c>
      <c r="P21" s="8">
        <v>60</v>
      </c>
      <c r="Q21" s="6">
        <f t="shared" si="0"/>
        <v>5</v>
      </c>
      <c r="R21" s="5">
        <f t="shared" si="1"/>
        <v>7</v>
      </c>
    </row>
    <row r="22" spans="3:18" x14ac:dyDescent="0.3">
      <c r="C22" s="36" t="s">
        <v>124</v>
      </c>
      <c r="D22" s="36">
        <v>24090023</v>
      </c>
      <c r="E22" s="28">
        <v>47.5</v>
      </c>
      <c r="F22" s="2">
        <v>18</v>
      </c>
      <c r="G22" s="9">
        <v>30</v>
      </c>
      <c r="P22" s="8">
        <v>57.5</v>
      </c>
      <c r="Q22" s="6">
        <f t="shared" si="0"/>
        <v>2</v>
      </c>
      <c r="R22" s="5">
        <f t="shared" si="1"/>
        <v>9</v>
      </c>
    </row>
    <row r="23" spans="3:18" x14ac:dyDescent="0.3">
      <c r="C23" s="36" t="s">
        <v>146</v>
      </c>
      <c r="D23" s="36">
        <v>24090072</v>
      </c>
      <c r="E23" s="28">
        <v>47.5</v>
      </c>
      <c r="F23" s="2">
        <v>18</v>
      </c>
      <c r="G23" s="9">
        <v>30</v>
      </c>
      <c r="P23" s="7">
        <v>55</v>
      </c>
      <c r="Q23" s="6">
        <f t="shared" si="0"/>
        <v>1</v>
      </c>
      <c r="R23" s="5">
        <f t="shared" si="1"/>
        <v>10</v>
      </c>
    </row>
    <row r="24" spans="3:18" x14ac:dyDescent="0.3">
      <c r="C24" s="36" t="s">
        <v>38</v>
      </c>
      <c r="D24" s="36">
        <v>24090087</v>
      </c>
      <c r="E24" s="28">
        <v>47.5</v>
      </c>
      <c r="F24" s="2">
        <v>18</v>
      </c>
      <c r="G24" s="9">
        <v>30</v>
      </c>
      <c r="P24" s="8">
        <v>52.5</v>
      </c>
      <c r="Q24" s="6">
        <f t="shared" si="0"/>
        <v>3</v>
      </c>
      <c r="R24" s="5">
        <f t="shared" si="1"/>
        <v>13</v>
      </c>
    </row>
    <row r="25" spans="3:18" x14ac:dyDescent="0.3">
      <c r="C25" s="36" t="s">
        <v>122</v>
      </c>
      <c r="D25" s="36">
        <v>24090030</v>
      </c>
      <c r="E25" s="28">
        <v>45</v>
      </c>
      <c r="F25" s="2">
        <v>21</v>
      </c>
      <c r="G25" s="9">
        <v>35</v>
      </c>
      <c r="P25" s="8">
        <v>50</v>
      </c>
      <c r="Q25" s="6">
        <f t="shared" si="0"/>
        <v>4</v>
      </c>
      <c r="R25" s="5">
        <f t="shared" si="1"/>
        <v>17</v>
      </c>
    </row>
    <row r="26" spans="3:18" ht="17.45" customHeight="1" x14ac:dyDescent="0.3">
      <c r="C26" s="36" t="s">
        <v>88</v>
      </c>
      <c r="D26" s="36">
        <v>24090046</v>
      </c>
      <c r="E26" s="28">
        <v>45</v>
      </c>
      <c r="F26" s="2">
        <v>21</v>
      </c>
      <c r="G26" s="9">
        <v>35</v>
      </c>
      <c r="P26" s="7">
        <v>47.5</v>
      </c>
      <c r="Q26" s="6">
        <f t="shared" si="0"/>
        <v>3</v>
      </c>
      <c r="R26" s="5">
        <f t="shared" si="1"/>
        <v>20</v>
      </c>
    </row>
    <row r="27" spans="3:18" ht="17.45" customHeight="1" x14ac:dyDescent="0.3">
      <c r="C27" s="36" t="s">
        <v>135</v>
      </c>
      <c r="D27" s="36">
        <v>24090058</v>
      </c>
      <c r="E27" s="28">
        <v>45</v>
      </c>
      <c r="F27" s="2">
        <v>21</v>
      </c>
      <c r="G27" s="9">
        <v>35</v>
      </c>
      <c r="P27" s="8">
        <v>45</v>
      </c>
      <c r="Q27" s="6">
        <f t="shared" si="0"/>
        <v>3</v>
      </c>
      <c r="R27" s="5">
        <f t="shared" si="1"/>
        <v>23</v>
      </c>
    </row>
    <row r="28" spans="3:18" x14ac:dyDescent="0.3">
      <c r="C28" s="36" t="s">
        <v>125</v>
      </c>
      <c r="D28" s="36">
        <v>24090070</v>
      </c>
      <c r="E28" s="28">
        <v>42.5</v>
      </c>
      <c r="F28" s="2">
        <v>24</v>
      </c>
      <c r="G28" s="9">
        <v>40</v>
      </c>
      <c r="P28" s="8">
        <v>42.5</v>
      </c>
      <c r="Q28" s="6">
        <f t="shared" si="0"/>
        <v>3</v>
      </c>
      <c r="R28" s="5">
        <f t="shared" si="1"/>
        <v>26</v>
      </c>
    </row>
    <row r="29" spans="3:18" x14ac:dyDescent="0.3">
      <c r="C29" s="36" t="s">
        <v>92</v>
      </c>
      <c r="D29" s="36">
        <v>24090084</v>
      </c>
      <c r="E29" s="28">
        <v>42.5</v>
      </c>
      <c r="F29" s="2">
        <v>24</v>
      </c>
      <c r="G29" s="9">
        <v>40</v>
      </c>
      <c r="P29" s="7">
        <v>40</v>
      </c>
      <c r="Q29" s="6">
        <f t="shared" si="0"/>
        <v>4</v>
      </c>
      <c r="R29" s="5">
        <f t="shared" si="1"/>
        <v>30</v>
      </c>
    </row>
    <row r="30" spans="3:18" ht="17.45" customHeight="1" x14ac:dyDescent="0.3">
      <c r="C30" s="36" t="s">
        <v>70</v>
      </c>
      <c r="D30" s="36">
        <v>24090095</v>
      </c>
      <c r="E30" s="28">
        <v>42.5</v>
      </c>
      <c r="F30" s="2">
        <v>24</v>
      </c>
      <c r="G30" s="9">
        <v>40</v>
      </c>
      <c r="P30" s="8">
        <v>37.5</v>
      </c>
      <c r="Q30" s="6">
        <f t="shared" si="0"/>
        <v>0</v>
      </c>
      <c r="R30" s="5">
        <f t="shared" si="1"/>
        <v>30</v>
      </c>
    </row>
    <row r="31" spans="3:18" ht="17.45" customHeight="1" x14ac:dyDescent="0.3">
      <c r="C31" s="36" t="s">
        <v>57</v>
      </c>
      <c r="D31" s="36">
        <v>24090017</v>
      </c>
      <c r="E31" s="28">
        <v>40</v>
      </c>
      <c r="F31" s="2">
        <v>27</v>
      </c>
      <c r="G31" s="9">
        <v>45</v>
      </c>
      <c r="P31" s="8">
        <v>35</v>
      </c>
      <c r="Q31" s="6">
        <f t="shared" si="0"/>
        <v>6</v>
      </c>
      <c r="R31" s="5">
        <f t="shared" si="1"/>
        <v>36</v>
      </c>
    </row>
    <row r="32" spans="3:18" ht="17.45" customHeight="1" x14ac:dyDescent="0.3">
      <c r="C32" s="36" t="s">
        <v>54</v>
      </c>
      <c r="D32" s="36">
        <v>24090018</v>
      </c>
      <c r="E32" s="28">
        <v>40</v>
      </c>
      <c r="F32" s="2">
        <v>27</v>
      </c>
      <c r="G32" s="9">
        <v>45</v>
      </c>
      <c r="P32" s="7">
        <v>32.5</v>
      </c>
      <c r="Q32" s="6">
        <f t="shared" si="0"/>
        <v>6</v>
      </c>
      <c r="R32" s="5">
        <f t="shared" si="1"/>
        <v>42</v>
      </c>
    </row>
    <row r="33" spans="3:18" ht="17.45" customHeight="1" x14ac:dyDescent="0.3">
      <c r="C33" s="36" t="s">
        <v>106</v>
      </c>
      <c r="D33" s="36">
        <v>24090025</v>
      </c>
      <c r="E33" s="28">
        <v>40</v>
      </c>
      <c r="F33" s="2">
        <v>27</v>
      </c>
      <c r="G33" s="9">
        <v>45</v>
      </c>
      <c r="P33" s="8">
        <v>30</v>
      </c>
      <c r="Q33" s="6">
        <f t="shared" si="0"/>
        <v>1</v>
      </c>
      <c r="R33" s="5">
        <f t="shared" si="1"/>
        <v>43</v>
      </c>
    </row>
    <row r="34" spans="3:18" ht="17.45" customHeight="1" x14ac:dyDescent="0.3">
      <c r="C34" s="36" t="s">
        <v>89</v>
      </c>
      <c r="D34" s="36">
        <v>24090045</v>
      </c>
      <c r="E34" s="28">
        <v>40</v>
      </c>
      <c r="F34" s="2">
        <v>27</v>
      </c>
      <c r="G34" s="9">
        <v>45</v>
      </c>
      <c r="P34" s="8">
        <v>27.5</v>
      </c>
      <c r="Q34" s="6">
        <f t="shared" si="0"/>
        <v>8</v>
      </c>
      <c r="R34" s="5">
        <f t="shared" si="1"/>
        <v>51</v>
      </c>
    </row>
    <row r="35" spans="3:18" x14ac:dyDescent="0.3">
      <c r="C35" s="36" t="s">
        <v>133</v>
      </c>
      <c r="D35" s="36">
        <v>24090059</v>
      </c>
      <c r="E35" s="28">
        <v>35</v>
      </c>
      <c r="F35" s="2">
        <v>31</v>
      </c>
      <c r="G35" s="9">
        <v>51.666666666666671</v>
      </c>
      <c r="P35" s="7">
        <v>25</v>
      </c>
      <c r="Q35" s="6">
        <f t="shared" si="0"/>
        <v>5</v>
      </c>
      <c r="R35" s="5">
        <f t="shared" si="1"/>
        <v>56</v>
      </c>
    </row>
    <row r="36" spans="3:18" x14ac:dyDescent="0.3">
      <c r="C36" s="36" t="s">
        <v>39</v>
      </c>
      <c r="D36" s="36">
        <v>24090060</v>
      </c>
      <c r="E36" s="28">
        <v>35</v>
      </c>
      <c r="F36" s="2">
        <v>31</v>
      </c>
      <c r="G36" s="9">
        <v>51.666666666666671</v>
      </c>
      <c r="P36" s="8">
        <v>22.5</v>
      </c>
      <c r="Q36" s="6">
        <f t="shared" si="0"/>
        <v>1</v>
      </c>
      <c r="R36" s="5">
        <f t="shared" si="1"/>
        <v>57</v>
      </c>
    </row>
    <row r="37" spans="3:18" x14ac:dyDescent="0.3">
      <c r="C37" s="36" t="s">
        <v>128</v>
      </c>
      <c r="D37" s="36">
        <v>24090075</v>
      </c>
      <c r="E37" s="28">
        <v>35</v>
      </c>
      <c r="F37" s="2">
        <v>31</v>
      </c>
      <c r="G37" s="9">
        <v>51.666666666666671</v>
      </c>
      <c r="P37" s="8">
        <v>20</v>
      </c>
      <c r="Q37" s="6">
        <f t="shared" si="0"/>
        <v>1</v>
      </c>
      <c r="R37" s="5">
        <f t="shared" si="1"/>
        <v>58</v>
      </c>
    </row>
    <row r="38" spans="3:18" x14ac:dyDescent="0.3">
      <c r="C38" s="36" t="s">
        <v>60</v>
      </c>
      <c r="D38" s="36">
        <v>24090115</v>
      </c>
      <c r="E38" s="28">
        <v>35</v>
      </c>
      <c r="F38" s="2">
        <v>31</v>
      </c>
      <c r="G38" s="9">
        <v>51.666666666666671</v>
      </c>
      <c r="P38" s="7">
        <v>17.5</v>
      </c>
      <c r="Q38" s="6">
        <f t="shared" si="0"/>
        <v>0</v>
      </c>
      <c r="R38" s="5">
        <f t="shared" si="1"/>
        <v>58</v>
      </c>
    </row>
    <row r="39" spans="3:18" ht="17.45" customHeight="1" x14ac:dyDescent="0.3">
      <c r="C39" s="36" t="s">
        <v>143</v>
      </c>
      <c r="D39" s="36">
        <v>24090116</v>
      </c>
      <c r="E39" s="28">
        <v>35</v>
      </c>
      <c r="F39" s="2">
        <v>31</v>
      </c>
      <c r="G39" s="9">
        <v>51.666666666666671</v>
      </c>
      <c r="P39" s="8">
        <v>15</v>
      </c>
      <c r="Q39" s="6">
        <f t="shared" si="0"/>
        <v>0</v>
      </c>
      <c r="R39" s="5">
        <f t="shared" si="1"/>
        <v>58</v>
      </c>
    </row>
    <row r="40" spans="3:18" ht="17.45" customHeight="1" x14ac:dyDescent="0.3">
      <c r="C40" s="36" t="s">
        <v>126</v>
      </c>
      <c r="D40" s="36">
        <v>24090117</v>
      </c>
      <c r="E40" s="28">
        <v>35</v>
      </c>
      <c r="F40" s="2">
        <v>31</v>
      </c>
      <c r="G40" s="9">
        <v>51.666666666666671</v>
      </c>
      <c r="P40" s="8">
        <v>12.5</v>
      </c>
      <c r="Q40" s="6">
        <f t="shared" si="0"/>
        <v>1</v>
      </c>
      <c r="R40" s="5">
        <f t="shared" si="1"/>
        <v>59</v>
      </c>
    </row>
    <row r="41" spans="3:18" ht="17.45" customHeight="1" x14ac:dyDescent="0.3">
      <c r="C41" s="36" t="s">
        <v>55</v>
      </c>
      <c r="D41" s="36">
        <v>24090004</v>
      </c>
      <c r="E41" s="28">
        <v>32.5</v>
      </c>
      <c r="F41" s="2">
        <v>37</v>
      </c>
      <c r="G41" s="9">
        <v>61.666666666666671</v>
      </c>
      <c r="P41" s="7">
        <v>10</v>
      </c>
      <c r="Q41" s="6">
        <f t="shared" si="0"/>
        <v>0</v>
      </c>
      <c r="R41" s="5">
        <f t="shared" si="1"/>
        <v>59</v>
      </c>
    </row>
    <row r="42" spans="3:18" ht="17.45" customHeight="1" x14ac:dyDescent="0.3">
      <c r="C42" s="36" t="s">
        <v>31</v>
      </c>
      <c r="D42" s="36">
        <v>24090027</v>
      </c>
      <c r="E42" s="28">
        <v>32.5</v>
      </c>
      <c r="F42" s="2">
        <v>37</v>
      </c>
      <c r="G42" s="9">
        <v>61.666666666666671</v>
      </c>
      <c r="P42" s="8">
        <v>7.5</v>
      </c>
      <c r="Q42" s="6">
        <f t="shared" si="0"/>
        <v>0</v>
      </c>
      <c r="R42" s="5">
        <f t="shared" si="1"/>
        <v>59</v>
      </c>
    </row>
    <row r="43" spans="3:18" x14ac:dyDescent="0.3">
      <c r="C43" s="36" t="s">
        <v>76</v>
      </c>
      <c r="D43" s="36">
        <v>24090077</v>
      </c>
      <c r="E43" s="28">
        <v>32.5</v>
      </c>
      <c r="F43" s="2">
        <v>37</v>
      </c>
      <c r="G43" s="9">
        <v>61.666666666666671</v>
      </c>
      <c r="P43" s="8">
        <v>5</v>
      </c>
      <c r="Q43" s="6">
        <f t="shared" si="0"/>
        <v>0</v>
      </c>
      <c r="R43" s="5">
        <f t="shared" si="1"/>
        <v>59</v>
      </c>
    </row>
    <row r="44" spans="3:18" x14ac:dyDescent="0.3">
      <c r="C44" s="36" t="s">
        <v>90</v>
      </c>
      <c r="D44" s="36">
        <v>24090091</v>
      </c>
      <c r="E44" s="28">
        <v>32.5</v>
      </c>
      <c r="F44" s="2">
        <v>37</v>
      </c>
      <c r="G44" s="9">
        <v>61.666666666666671</v>
      </c>
      <c r="P44" s="7">
        <v>2.5</v>
      </c>
      <c r="Q44" s="6">
        <f t="shared" si="0"/>
        <v>0</v>
      </c>
      <c r="R44" s="5">
        <f t="shared" si="1"/>
        <v>59</v>
      </c>
    </row>
    <row r="45" spans="3:18" x14ac:dyDescent="0.3">
      <c r="C45" s="36" t="s">
        <v>136</v>
      </c>
      <c r="D45" s="36">
        <v>24090112</v>
      </c>
      <c r="E45" s="28">
        <v>32.5</v>
      </c>
      <c r="F45" s="2">
        <v>37</v>
      </c>
      <c r="G45" s="9">
        <v>61.666666666666671</v>
      </c>
      <c r="P45" s="8">
        <v>0</v>
      </c>
      <c r="Q45" s="6">
        <f t="shared" si="0"/>
        <v>54</v>
      </c>
      <c r="R45" s="5">
        <f t="shared" si="1"/>
        <v>113</v>
      </c>
    </row>
    <row r="46" spans="3:18" x14ac:dyDescent="0.3">
      <c r="C46" s="36" t="s">
        <v>129</v>
      </c>
      <c r="D46" s="36">
        <v>24090113</v>
      </c>
      <c r="E46" s="28">
        <v>32.5</v>
      </c>
      <c r="F46" s="2">
        <v>37</v>
      </c>
      <c r="G46" s="9">
        <v>61.666666666666671</v>
      </c>
    </row>
    <row r="47" spans="3:18" ht="17.45" customHeight="1" x14ac:dyDescent="0.3">
      <c r="C47" s="36" t="s">
        <v>81</v>
      </c>
      <c r="D47" s="36">
        <v>24090052</v>
      </c>
      <c r="E47" s="28">
        <v>30</v>
      </c>
      <c r="F47" s="2">
        <v>43</v>
      </c>
      <c r="G47" s="9">
        <v>71.666666666666671</v>
      </c>
      <c r="P47" s="3" t="s">
        <v>0</v>
      </c>
      <c r="Q47" s="16">
        <v>121</v>
      </c>
      <c r="R47" s="2" t="s">
        <v>160</v>
      </c>
    </row>
    <row r="48" spans="3:18" ht="17.45" customHeight="1" x14ac:dyDescent="0.3">
      <c r="C48" s="36" t="s">
        <v>51</v>
      </c>
      <c r="D48" s="36">
        <v>24090002</v>
      </c>
      <c r="E48" s="28">
        <v>27.5</v>
      </c>
      <c r="F48" s="2">
        <v>44</v>
      </c>
      <c r="G48" s="9">
        <v>73.333333333333329</v>
      </c>
      <c r="P48" s="3" t="s">
        <v>161</v>
      </c>
      <c r="Q48" s="19">
        <v>38.200000000000003</v>
      </c>
      <c r="R48" s="2" t="s">
        <v>162</v>
      </c>
    </row>
    <row r="49" spans="3:18" ht="17.45" customHeight="1" x14ac:dyDescent="0.3">
      <c r="C49" s="36" t="s">
        <v>64</v>
      </c>
      <c r="D49" s="36">
        <v>24090006</v>
      </c>
      <c r="E49" s="28">
        <v>27.5</v>
      </c>
      <c r="F49" s="2">
        <v>44</v>
      </c>
      <c r="G49" s="9">
        <v>73.333333333333329</v>
      </c>
      <c r="P49" s="3" t="s">
        <v>163</v>
      </c>
      <c r="Q49" s="38">
        <v>75</v>
      </c>
      <c r="R49" s="2" t="s">
        <v>162</v>
      </c>
    </row>
    <row r="50" spans="3:18" x14ac:dyDescent="0.3">
      <c r="C50" s="36" t="s">
        <v>102</v>
      </c>
      <c r="D50" s="36">
        <v>24090062</v>
      </c>
      <c r="E50" s="28">
        <v>27.5</v>
      </c>
      <c r="F50" s="2">
        <v>44</v>
      </c>
      <c r="G50" s="9">
        <v>73.333333333333329</v>
      </c>
    </row>
    <row r="51" spans="3:18" ht="17.45" customHeight="1" x14ac:dyDescent="0.3">
      <c r="C51" s="36" t="s">
        <v>72</v>
      </c>
      <c r="D51" s="36">
        <v>24090065</v>
      </c>
      <c r="E51" s="28">
        <v>27.5</v>
      </c>
      <c r="F51" s="2">
        <v>44</v>
      </c>
      <c r="G51" s="9">
        <v>73.333333333333329</v>
      </c>
    </row>
    <row r="52" spans="3:18" ht="17.45" customHeight="1" x14ac:dyDescent="0.3">
      <c r="C52" s="36" t="s">
        <v>127</v>
      </c>
      <c r="D52" s="36">
        <v>24090073</v>
      </c>
      <c r="E52" s="28">
        <v>27.5</v>
      </c>
      <c r="F52" s="2">
        <v>44</v>
      </c>
      <c r="G52" s="9">
        <v>73.333333333333329</v>
      </c>
    </row>
    <row r="53" spans="3:18" ht="17.45" customHeight="1" x14ac:dyDescent="0.3">
      <c r="C53" s="36" t="s">
        <v>45</v>
      </c>
      <c r="D53" s="36">
        <v>24090074</v>
      </c>
      <c r="E53" s="28">
        <v>27.5</v>
      </c>
      <c r="F53" s="2">
        <v>44</v>
      </c>
      <c r="G53" s="9">
        <v>73.333333333333329</v>
      </c>
    </row>
    <row r="54" spans="3:18" x14ac:dyDescent="0.3">
      <c r="C54" s="36" t="s">
        <v>101</v>
      </c>
      <c r="D54" s="36">
        <v>24090080</v>
      </c>
      <c r="E54" s="28">
        <v>27.5</v>
      </c>
      <c r="F54" s="2">
        <v>44</v>
      </c>
      <c r="G54" s="9">
        <v>73.333333333333329</v>
      </c>
    </row>
    <row r="55" spans="3:18" x14ac:dyDescent="0.3">
      <c r="C55" s="36" t="s">
        <v>67</v>
      </c>
      <c r="D55" s="36">
        <v>24090108</v>
      </c>
      <c r="E55" s="28">
        <v>27.5</v>
      </c>
      <c r="F55" s="2">
        <v>44</v>
      </c>
      <c r="G55" s="9">
        <v>73.333333333333329</v>
      </c>
    </row>
    <row r="56" spans="3:18" x14ac:dyDescent="0.3">
      <c r="C56" s="36" t="s">
        <v>73</v>
      </c>
      <c r="D56" s="36">
        <v>24090055</v>
      </c>
      <c r="E56" s="28">
        <v>25</v>
      </c>
      <c r="F56" s="2">
        <v>52</v>
      </c>
      <c r="G56" s="9">
        <v>86.666666666666671</v>
      </c>
    </row>
    <row r="57" spans="3:18" ht="17.45" customHeight="1" x14ac:dyDescent="0.3">
      <c r="C57" s="36" t="s">
        <v>63</v>
      </c>
      <c r="D57" s="36">
        <v>24090057</v>
      </c>
      <c r="E57" s="28">
        <v>25</v>
      </c>
      <c r="F57" s="2">
        <v>52</v>
      </c>
      <c r="G57" s="9">
        <v>86.666666666666671</v>
      </c>
    </row>
    <row r="58" spans="3:18" ht="17.45" customHeight="1" x14ac:dyDescent="0.3">
      <c r="C58" s="36" t="s">
        <v>62</v>
      </c>
      <c r="D58" s="36">
        <v>24090085</v>
      </c>
      <c r="E58" s="28">
        <v>25</v>
      </c>
      <c r="F58" s="2">
        <v>52</v>
      </c>
      <c r="G58" s="9">
        <v>86.666666666666671</v>
      </c>
    </row>
    <row r="59" spans="3:18" ht="17.45" customHeight="1" x14ac:dyDescent="0.3">
      <c r="C59" s="36" t="s">
        <v>142</v>
      </c>
      <c r="D59" s="36">
        <v>24090104</v>
      </c>
      <c r="E59" s="28">
        <v>25</v>
      </c>
      <c r="F59" s="2">
        <v>52</v>
      </c>
      <c r="G59" s="9">
        <v>86.666666666666671</v>
      </c>
    </row>
    <row r="60" spans="3:18" ht="17.45" customHeight="1" x14ac:dyDescent="0.3">
      <c r="C60" s="36" t="s">
        <v>147</v>
      </c>
      <c r="D60" s="36">
        <v>24090114</v>
      </c>
      <c r="E60" s="28">
        <v>25</v>
      </c>
      <c r="F60" s="2">
        <v>52</v>
      </c>
      <c r="G60" s="9">
        <v>86.666666666666671</v>
      </c>
    </row>
    <row r="61" spans="3:18" ht="17.45" customHeight="1" x14ac:dyDescent="0.3">
      <c r="C61" s="36" t="s">
        <v>141</v>
      </c>
      <c r="D61" s="36">
        <v>24090098</v>
      </c>
      <c r="E61" s="28">
        <v>22.5</v>
      </c>
      <c r="F61" s="2">
        <v>57</v>
      </c>
      <c r="G61" s="9">
        <v>95</v>
      </c>
    </row>
    <row r="62" spans="3:18" ht="17.45" customHeight="1" x14ac:dyDescent="0.3">
      <c r="C62" s="36" t="s">
        <v>137</v>
      </c>
      <c r="D62" s="36">
        <v>24090081</v>
      </c>
      <c r="E62" s="28">
        <v>20</v>
      </c>
      <c r="F62" s="2">
        <v>58</v>
      </c>
      <c r="G62" s="9">
        <v>96.666666666666671</v>
      </c>
    </row>
    <row r="63" spans="3:18" ht="17.45" customHeight="1" x14ac:dyDescent="0.3">
      <c r="C63" s="36" t="s">
        <v>132</v>
      </c>
      <c r="D63" s="36">
        <v>24090103</v>
      </c>
      <c r="E63" s="28">
        <v>12.5</v>
      </c>
      <c r="F63" s="2">
        <v>59</v>
      </c>
      <c r="G63" s="9">
        <v>98.333333333333329</v>
      </c>
    </row>
    <row r="64" spans="3:18" ht="17.45" customHeight="1" x14ac:dyDescent="0.3">
      <c r="C64" s="36" t="s">
        <v>50</v>
      </c>
      <c r="D64" s="36">
        <v>24090001</v>
      </c>
      <c r="E64" s="28">
        <v>0</v>
      </c>
      <c r="F64" s="2">
        <v>121</v>
      </c>
      <c r="G64" s="9">
        <v>100</v>
      </c>
    </row>
    <row r="65" spans="3:7" ht="17.45" customHeight="1" x14ac:dyDescent="0.3">
      <c r="C65" s="36" t="s">
        <v>79</v>
      </c>
      <c r="D65" s="36">
        <v>24090007</v>
      </c>
      <c r="E65" s="28">
        <v>0</v>
      </c>
      <c r="F65" s="2">
        <v>121</v>
      </c>
      <c r="G65" s="9">
        <v>100</v>
      </c>
    </row>
    <row r="66" spans="3:7" ht="17.45" customHeight="1" x14ac:dyDescent="0.3">
      <c r="C66" s="36" t="s">
        <v>32</v>
      </c>
      <c r="D66" s="36">
        <v>24090008</v>
      </c>
      <c r="E66" s="28">
        <v>0</v>
      </c>
      <c r="F66" s="2">
        <v>121</v>
      </c>
      <c r="G66" s="9">
        <v>100</v>
      </c>
    </row>
    <row r="67" spans="3:7" ht="17.45" customHeight="1" x14ac:dyDescent="0.3">
      <c r="C67" s="36" t="s">
        <v>71</v>
      </c>
      <c r="D67" s="36">
        <v>24090009</v>
      </c>
      <c r="E67" s="28">
        <v>0</v>
      </c>
      <c r="F67" s="2">
        <v>121</v>
      </c>
      <c r="G67" s="9">
        <v>100</v>
      </c>
    </row>
    <row r="68" spans="3:7" ht="17.45" customHeight="1" x14ac:dyDescent="0.3">
      <c r="C68" s="36" t="s">
        <v>29</v>
      </c>
      <c r="D68" s="36">
        <v>24090010</v>
      </c>
      <c r="E68" s="28">
        <v>0</v>
      </c>
      <c r="F68" s="2">
        <v>121</v>
      </c>
      <c r="G68" s="9">
        <v>100</v>
      </c>
    </row>
    <row r="69" spans="3:7" ht="17.45" customHeight="1" x14ac:dyDescent="0.3">
      <c r="C69" s="36" t="s">
        <v>107</v>
      </c>
      <c r="D69" s="36">
        <v>24090011</v>
      </c>
      <c r="E69" s="28">
        <v>0</v>
      </c>
      <c r="F69" s="2">
        <v>121</v>
      </c>
      <c r="G69" s="9">
        <v>100</v>
      </c>
    </row>
    <row r="70" spans="3:7" ht="17.45" customHeight="1" x14ac:dyDescent="0.3">
      <c r="C70" s="36" t="s">
        <v>58</v>
      </c>
      <c r="D70" s="36">
        <v>24090013</v>
      </c>
      <c r="E70" s="28">
        <v>0</v>
      </c>
      <c r="F70" s="2">
        <v>121</v>
      </c>
      <c r="G70" s="9">
        <v>100</v>
      </c>
    </row>
    <row r="71" spans="3:7" ht="17.45" customHeight="1" x14ac:dyDescent="0.3">
      <c r="C71" s="36" t="s">
        <v>37</v>
      </c>
      <c r="D71" s="36">
        <v>24090015</v>
      </c>
      <c r="E71" s="28">
        <v>0</v>
      </c>
      <c r="F71" s="2">
        <v>121</v>
      </c>
      <c r="G71" s="9">
        <v>100</v>
      </c>
    </row>
    <row r="72" spans="3:7" ht="17.45" customHeight="1" x14ac:dyDescent="0.3">
      <c r="C72" s="36" t="s">
        <v>43</v>
      </c>
      <c r="D72" s="36">
        <v>24090016</v>
      </c>
      <c r="E72" s="28">
        <v>0</v>
      </c>
      <c r="F72" s="2">
        <v>121</v>
      </c>
      <c r="G72" s="9">
        <v>100</v>
      </c>
    </row>
    <row r="73" spans="3:7" ht="17.45" customHeight="1" x14ac:dyDescent="0.3">
      <c r="C73" s="36" t="s">
        <v>52</v>
      </c>
      <c r="D73" s="36">
        <v>24090019</v>
      </c>
      <c r="E73" s="28">
        <v>0</v>
      </c>
      <c r="F73" s="2">
        <v>121</v>
      </c>
      <c r="G73" s="9">
        <v>100</v>
      </c>
    </row>
    <row r="74" spans="3:7" ht="17.45" customHeight="1" x14ac:dyDescent="0.3">
      <c r="C74" s="36" t="s">
        <v>86</v>
      </c>
      <c r="D74" s="36">
        <v>24090021</v>
      </c>
      <c r="E74" s="28">
        <v>0</v>
      </c>
      <c r="F74" s="2">
        <v>121</v>
      </c>
      <c r="G74" s="9">
        <v>100</v>
      </c>
    </row>
    <row r="75" spans="3:7" ht="17.45" customHeight="1" x14ac:dyDescent="0.3">
      <c r="C75" s="36" t="s">
        <v>34</v>
      </c>
      <c r="D75" s="36">
        <v>24090022</v>
      </c>
      <c r="E75" s="28">
        <v>0</v>
      </c>
      <c r="F75" s="2">
        <v>121</v>
      </c>
      <c r="G75" s="9">
        <v>100</v>
      </c>
    </row>
    <row r="76" spans="3:7" ht="17.45" customHeight="1" x14ac:dyDescent="0.3">
      <c r="C76" s="36" t="s">
        <v>108</v>
      </c>
      <c r="D76" s="36">
        <v>24090024</v>
      </c>
      <c r="E76" s="28">
        <v>0</v>
      </c>
      <c r="F76" s="2">
        <v>121</v>
      </c>
      <c r="G76" s="9">
        <v>100</v>
      </c>
    </row>
    <row r="77" spans="3:7" ht="17.45" customHeight="1" x14ac:dyDescent="0.3">
      <c r="C77" s="36" t="s">
        <v>66</v>
      </c>
      <c r="D77" s="36">
        <v>24090026</v>
      </c>
      <c r="E77" s="28">
        <v>0</v>
      </c>
      <c r="F77" s="2">
        <v>121</v>
      </c>
      <c r="G77" s="9">
        <v>100</v>
      </c>
    </row>
    <row r="78" spans="3:7" ht="17.45" customHeight="1" x14ac:dyDescent="0.3">
      <c r="C78" s="36" t="s">
        <v>113</v>
      </c>
      <c r="D78" s="36">
        <v>24090029</v>
      </c>
      <c r="E78" s="28">
        <v>0</v>
      </c>
      <c r="F78" s="2">
        <v>121</v>
      </c>
      <c r="G78" s="9">
        <v>100</v>
      </c>
    </row>
    <row r="79" spans="3:7" ht="17.45" customHeight="1" x14ac:dyDescent="0.3">
      <c r="C79" s="36" t="s">
        <v>150</v>
      </c>
      <c r="D79" s="36">
        <v>24090031</v>
      </c>
      <c r="E79" s="28">
        <v>0</v>
      </c>
      <c r="F79" s="2">
        <v>121</v>
      </c>
      <c r="G79" s="9">
        <v>100</v>
      </c>
    </row>
    <row r="80" spans="3:7" x14ac:dyDescent="0.3">
      <c r="C80" s="36" t="s">
        <v>115</v>
      </c>
      <c r="D80" s="36">
        <v>24090032</v>
      </c>
      <c r="E80" s="28">
        <v>0</v>
      </c>
      <c r="F80" s="2">
        <v>121</v>
      </c>
      <c r="G80" s="9">
        <v>100</v>
      </c>
    </row>
    <row r="81" spans="3:7" x14ac:dyDescent="0.3">
      <c r="C81" s="36" t="s">
        <v>151</v>
      </c>
      <c r="D81" s="36">
        <v>24090033</v>
      </c>
      <c r="E81" s="28">
        <v>0</v>
      </c>
      <c r="F81" s="2">
        <v>121</v>
      </c>
      <c r="G81" s="9">
        <v>100</v>
      </c>
    </row>
    <row r="82" spans="3:7" x14ac:dyDescent="0.3">
      <c r="C82" s="36" t="s">
        <v>83</v>
      </c>
      <c r="D82" s="36">
        <v>24090034</v>
      </c>
      <c r="E82" s="28">
        <v>0</v>
      </c>
      <c r="F82" s="2">
        <v>121</v>
      </c>
      <c r="G82" s="9">
        <v>100</v>
      </c>
    </row>
    <row r="83" spans="3:7" x14ac:dyDescent="0.3">
      <c r="C83" s="36" t="s">
        <v>74</v>
      </c>
      <c r="D83" s="36">
        <v>24090035</v>
      </c>
      <c r="E83" s="28">
        <v>0</v>
      </c>
      <c r="F83" s="2">
        <v>121</v>
      </c>
      <c r="G83" s="9">
        <v>100</v>
      </c>
    </row>
    <row r="84" spans="3:7" x14ac:dyDescent="0.3">
      <c r="C84" s="36" t="s">
        <v>33</v>
      </c>
      <c r="D84" s="36">
        <v>24090036</v>
      </c>
      <c r="E84" s="28">
        <v>0</v>
      </c>
      <c r="F84" s="2">
        <v>121</v>
      </c>
      <c r="G84" s="9">
        <v>100</v>
      </c>
    </row>
    <row r="85" spans="3:7" x14ac:dyDescent="0.3">
      <c r="C85" s="36" t="s">
        <v>49</v>
      </c>
      <c r="D85" s="36">
        <v>24090037</v>
      </c>
      <c r="E85" s="28">
        <v>0</v>
      </c>
      <c r="F85" s="2">
        <v>121</v>
      </c>
      <c r="G85" s="9">
        <v>100</v>
      </c>
    </row>
    <row r="86" spans="3:7" x14ac:dyDescent="0.3">
      <c r="C86" s="36" t="s">
        <v>84</v>
      </c>
      <c r="D86" s="36">
        <v>24090038</v>
      </c>
      <c r="E86" s="28">
        <v>0</v>
      </c>
      <c r="F86" s="2">
        <v>121</v>
      </c>
      <c r="G86" s="9">
        <v>100</v>
      </c>
    </row>
    <row r="87" spans="3:7" x14ac:dyDescent="0.3">
      <c r="C87" s="36" t="s">
        <v>80</v>
      </c>
      <c r="D87" s="36">
        <v>24090039</v>
      </c>
      <c r="E87" s="28">
        <v>0</v>
      </c>
      <c r="F87" s="2">
        <v>121</v>
      </c>
      <c r="G87" s="9">
        <v>100</v>
      </c>
    </row>
    <row r="88" spans="3:7" x14ac:dyDescent="0.3">
      <c r="C88" s="36" t="s">
        <v>82</v>
      </c>
      <c r="D88" s="36">
        <v>24090041</v>
      </c>
      <c r="E88" s="28">
        <v>0</v>
      </c>
      <c r="F88" s="2">
        <v>121</v>
      </c>
      <c r="G88" s="9">
        <v>100</v>
      </c>
    </row>
    <row r="89" spans="3:7" x14ac:dyDescent="0.3">
      <c r="C89" s="36" t="s">
        <v>59</v>
      </c>
      <c r="D89" s="36">
        <v>24090042</v>
      </c>
      <c r="E89" s="28">
        <v>0</v>
      </c>
      <c r="F89" s="2">
        <v>121</v>
      </c>
      <c r="G89" s="9">
        <v>100</v>
      </c>
    </row>
    <row r="90" spans="3:7" x14ac:dyDescent="0.3">
      <c r="C90" s="36" t="s">
        <v>68</v>
      </c>
      <c r="D90" s="36">
        <v>24090043</v>
      </c>
      <c r="E90" s="28">
        <v>0</v>
      </c>
      <c r="F90" s="2">
        <v>121</v>
      </c>
      <c r="G90" s="9">
        <v>100</v>
      </c>
    </row>
    <row r="91" spans="3:7" x14ac:dyDescent="0.3">
      <c r="C91" s="36" t="s">
        <v>149</v>
      </c>
      <c r="D91" s="36">
        <v>24090044</v>
      </c>
      <c r="E91" s="28">
        <v>0</v>
      </c>
      <c r="F91" s="2">
        <v>121</v>
      </c>
      <c r="G91" s="9">
        <v>100</v>
      </c>
    </row>
    <row r="92" spans="3:7" x14ac:dyDescent="0.3">
      <c r="C92" s="36" t="s">
        <v>69</v>
      </c>
      <c r="D92" s="36">
        <v>24090047</v>
      </c>
      <c r="E92" s="28">
        <v>0</v>
      </c>
      <c r="F92" s="2">
        <v>121</v>
      </c>
      <c r="G92" s="9">
        <v>100</v>
      </c>
    </row>
    <row r="93" spans="3:7" x14ac:dyDescent="0.3">
      <c r="C93" s="36" t="s">
        <v>145</v>
      </c>
      <c r="D93" s="36">
        <v>24090048</v>
      </c>
      <c r="E93" s="28">
        <v>0</v>
      </c>
      <c r="F93" s="2">
        <v>121</v>
      </c>
      <c r="G93" s="9">
        <v>100</v>
      </c>
    </row>
    <row r="94" spans="3:7" x14ac:dyDescent="0.3">
      <c r="C94" s="36" t="s">
        <v>77</v>
      </c>
      <c r="D94" s="36">
        <v>24090049</v>
      </c>
      <c r="E94" s="28">
        <v>0</v>
      </c>
      <c r="F94" s="2">
        <v>121</v>
      </c>
      <c r="G94" s="9">
        <v>100</v>
      </c>
    </row>
    <row r="95" spans="3:7" x14ac:dyDescent="0.3">
      <c r="C95" s="36" t="s">
        <v>152</v>
      </c>
      <c r="D95" s="36">
        <v>24090054</v>
      </c>
      <c r="E95" s="28">
        <v>0</v>
      </c>
      <c r="F95" s="2">
        <v>121</v>
      </c>
      <c r="G95" s="9">
        <v>100</v>
      </c>
    </row>
    <row r="96" spans="3:7" x14ac:dyDescent="0.3">
      <c r="C96" s="36" t="s">
        <v>47</v>
      </c>
      <c r="D96" s="36">
        <v>24090056</v>
      </c>
      <c r="E96" s="28">
        <v>0</v>
      </c>
      <c r="F96" s="2">
        <v>121</v>
      </c>
      <c r="G96" s="9">
        <v>100</v>
      </c>
    </row>
    <row r="97" spans="3:7" x14ac:dyDescent="0.3">
      <c r="C97" s="36" t="s">
        <v>139</v>
      </c>
      <c r="D97" s="36">
        <v>24090061</v>
      </c>
      <c r="E97" s="28">
        <v>0</v>
      </c>
      <c r="F97" s="2">
        <v>121</v>
      </c>
      <c r="G97" s="9">
        <v>100</v>
      </c>
    </row>
    <row r="98" spans="3:7" x14ac:dyDescent="0.3">
      <c r="C98" s="36" t="s">
        <v>153</v>
      </c>
      <c r="D98" s="36">
        <v>24090064</v>
      </c>
      <c r="E98" s="28">
        <v>0</v>
      </c>
      <c r="F98" s="2">
        <v>121</v>
      </c>
      <c r="G98" s="9">
        <v>100</v>
      </c>
    </row>
    <row r="99" spans="3:7" x14ac:dyDescent="0.3">
      <c r="C99" s="36" t="s">
        <v>116</v>
      </c>
      <c r="D99" s="36">
        <v>24090066</v>
      </c>
      <c r="E99" s="28">
        <v>0</v>
      </c>
      <c r="F99" s="2">
        <v>121</v>
      </c>
      <c r="G99" s="9">
        <v>100</v>
      </c>
    </row>
    <row r="100" spans="3:7" x14ac:dyDescent="0.3">
      <c r="C100" s="36" t="s">
        <v>78</v>
      </c>
      <c r="D100" s="36">
        <v>24090069</v>
      </c>
      <c r="E100" s="28">
        <v>0</v>
      </c>
      <c r="F100" s="2">
        <v>121</v>
      </c>
      <c r="G100" s="9">
        <v>100</v>
      </c>
    </row>
    <row r="101" spans="3:7" x14ac:dyDescent="0.3">
      <c r="C101" s="36" t="s">
        <v>105</v>
      </c>
      <c r="D101" s="36">
        <v>24090071</v>
      </c>
      <c r="E101" s="28">
        <v>0</v>
      </c>
      <c r="F101" s="2">
        <v>121</v>
      </c>
      <c r="G101" s="9">
        <v>100</v>
      </c>
    </row>
    <row r="102" spans="3:7" x14ac:dyDescent="0.3">
      <c r="C102" s="36" t="s">
        <v>111</v>
      </c>
      <c r="D102" s="36">
        <v>24090076</v>
      </c>
      <c r="E102" s="28">
        <v>0</v>
      </c>
      <c r="F102" s="2">
        <v>121</v>
      </c>
      <c r="G102" s="9">
        <v>100</v>
      </c>
    </row>
    <row r="103" spans="3:7" x14ac:dyDescent="0.3">
      <c r="C103" s="36" t="s">
        <v>61</v>
      </c>
      <c r="D103" s="36">
        <v>24090078</v>
      </c>
      <c r="E103" s="28">
        <v>0</v>
      </c>
      <c r="F103" s="2">
        <v>121</v>
      </c>
      <c r="G103" s="9">
        <v>100</v>
      </c>
    </row>
    <row r="104" spans="3:7" x14ac:dyDescent="0.3">
      <c r="C104" s="36" t="s">
        <v>112</v>
      </c>
      <c r="D104" s="36">
        <v>24090079</v>
      </c>
      <c r="E104" s="28">
        <v>0</v>
      </c>
      <c r="F104" s="2">
        <v>121</v>
      </c>
      <c r="G104" s="9">
        <v>100</v>
      </c>
    </row>
    <row r="105" spans="3:7" x14ac:dyDescent="0.3">
      <c r="C105" s="36" t="s">
        <v>48</v>
      </c>
      <c r="D105" s="36">
        <v>24090086</v>
      </c>
      <c r="E105" s="28">
        <v>0</v>
      </c>
      <c r="F105" s="2">
        <v>121</v>
      </c>
      <c r="G105" s="9">
        <v>100</v>
      </c>
    </row>
    <row r="106" spans="3:7" x14ac:dyDescent="0.3">
      <c r="C106" s="36" t="s">
        <v>140</v>
      </c>
      <c r="D106" s="36">
        <v>24090088</v>
      </c>
      <c r="E106" s="28">
        <v>0</v>
      </c>
      <c r="F106" s="2">
        <v>121</v>
      </c>
      <c r="G106" s="9">
        <v>100</v>
      </c>
    </row>
    <row r="107" spans="3:7" x14ac:dyDescent="0.3">
      <c r="C107" s="36" t="s">
        <v>27</v>
      </c>
      <c r="D107" s="36">
        <v>24090090</v>
      </c>
      <c r="E107" s="28">
        <v>0</v>
      </c>
      <c r="F107" s="2">
        <v>121</v>
      </c>
      <c r="G107" s="9">
        <v>100</v>
      </c>
    </row>
    <row r="108" spans="3:7" x14ac:dyDescent="0.3">
      <c r="C108" s="36" t="s">
        <v>109</v>
      </c>
      <c r="D108" s="36">
        <v>24090092</v>
      </c>
      <c r="E108" s="28">
        <v>0</v>
      </c>
      <c r="F108" s="2">
        <v>121</v>
      </c>
      <c r="G108" s="9">
        <v>100</v>
      </c>
    </row>
    <row r="109" spans="3:7" x14ac:dyDescent="0.3">
      <c r="C109" s="36" t="s">
        <v>87</v>
      </c>
      <c r="D109" s="36">
        <v>24090093</v>
      </c>
      <c r="E109" s="28">
        <v>0</v>
      </c>
      <c r="F109" s="2">
        <v>121</v>
      </c>
      <c r="G109" s="9">
        <v>100</v>
      </c>
    </row>
    <row r="110" spans="3:7" x14ac:dyDescent="0.3">
      <c r="C110" s="36" t="s">
        <v>93</v>
      </c>
      <c r="D110" s="36">
        <v>24090094</v>
      </c>
      <c r="E110" s="28">
        <v>0</v>
      </c>
      <c r="F110" s="2">
        <v>121</v>
      </c>
      <c r="G110" s="9">
        <v>100</v>
      </c>
    </row>
    <row r="111" spans="3:7" x14ac:dyDescent="0.3">
      <c r="C111" s="36" t="s">
        <v>103</v>
      </c>
      <c r="D111" s="36">
        <v>24090096</v>
      </c>
      <c r="E111" s="28">
        <v>0</v>
      </c>
      <c r="F111" s="2">
        <v>121</v>
      </c>
      <c r="G111" s="9">
        <v>100</v>
      </c>
    </row>
    <row r="112" spans="3:7" x14ac:dyDescent="0.3">
      <c r="C112" s="36" t="s">
        <v>104</v>
      </c>
      <c r="D112" s="36">
        <v>24090097</v>
      </c>
      <c r="E112" s="28">
        <v>0</v>
      </c>
      <c r="F112" s="2">
        <v>121</v>
      </c>
      <c r="G112" s="9">
        <v>100</v>
      </c>
    </row>
    <row r="113" spans="3:7" x14ac:dyDescent="0.3">
      <c r="C113" s="36" t="s">
        <v>138</v>
      </c>
      <c r="D113" s="36">
        <v>24090099</v>
      </c>
      <c r="E113" s="28">
        <v>0</v>
      </c>
      <c r="F113" s="2">
        <v>121</v>
      </c>
      <c r="G113" s="9">
        <v>100</v>
      </c>
    </row>
    <row r="114" spans="3:7" x14ac:dyDescent="0.3">
      <c r="C114" s="36" t="s">
        <v>110</v>
      </c>
      <c r="D114" s="36">
        <v>24090100</v>
      </c>
      <c r="E114" s="28">
        <v>0</v>
      </c>
      <c r="F114" s="2">
        <v>121</v>
      </c>
      <c r="G114" s="9">
        <v>100</v>
      </c>
    </row>
    <row r="115" spans="3:7" x14ac:dyDescent="0.3">
      <c r="C115" s="36" t="s">
        <v>154</v>
      </c>
      <c r="D115" s="36">
        <v>24090101</v>
      </c>
      <c r="E115" s="28">
        <v>0</v>
      </c>
      <c r="F115" s="2">
        <v>121</v>
      </c>
      <c r="G115" s="9">
        <v>100</v>
      </c>
    </row>
    <row r="116" spans="3:7" x14ac:dyDescent="0.3">
      <c r="C116" s="36" t="s">
        <v>155</v>
      </c>
      <c r="D116" s="36">
        <v>24090105</v>
      </c>
      <c r="E116" s="28">
        <v>0</v>
      </c>
      <c r="F116" s="2">
        <v>121</v>
      </c>
      <c r="G116" s="9">
        <v>100</v>
      </c>
    </row>
    <row r="117" spans="3:7" x14ac:dyDescent="0.3">
      <c r="C117" s="36" t="s">
        <v>114</v>
      </c>
      <c r="D117" s="36">
        <v>24090106</v>
      </c>
      <c r="E117" s="28">
        <v>0</v>
      </c>
      <c r="F117" s="2">
        <v>121</v>
      </c>
      <c r="G117" s="9">
        <v>100</v>
      </c>
    </row>
    <row r="118" spans="3:7" x14ac:dyDescent="0.3">
      <c r="C118" s="36" t="s">
        <v>46</v>
      </c>
      <c r="D118" s="36">
        <v>24090107</v>
      </c>
      <c r="E118" s="28">
        <v>0</v>
      </c>
      <c r="F118" s="2">
        <v>121</v>
      </c>
      <c r="G118" s="9">
        <v>100</v>
      </c>
    </row>
    <row r="119" spans="3:7" x14ac:dyDescent="0.3">
      <c r="C119" s="36" t="s">
        <v>144</v>
      </c>
      <c r="D119" s="36">
        <v>24090109</v>
      </c>
      <c r="E119" s="28">
        <v>0</v>
      </c>
      <c r="F119" s="2">
        <v>121</v>
      </c>
      <c r="G119" s="9">
        <v>100</v>
      </c>
    </row>
    <row r="120" spans="3:7" x14ac:dyDescent="0.3">
      <c r="C120" s="36" t="s">
        <v>41</v>
      </c>
      <c r="D120" s="36">
        <v>24090110</v>
      </c>
      <c r="E120" s="28">
        <v>0</v>
      </c>
      <c r="F120" s="2">
        <v>121</v>
      </c>
      <c r="G120" s="9">
        <v>100</v>
      </c>
    </row>
    <row r="121" spans="3:7" x14ac:dyDescent="0.3">
      <c r="C121" s="36" t="s">
        <v>156</v>
      </c>
      <c r="D121" s="36">
        <v>24090111</v>
      </c>
      <c r="E121" s="28">
        <v>0</v>
      </c>
      <c r="F121" s="2">
        <v>121</v>
      </c>
      <c r="G121" s="9">
        <v>100</v>
      </c>
    </row>
    <row r="122" spans="3:7" x14ac:dyDescent="0.3">
      <c r="C122" s="36" t="s">
        <v>148</v>
      </c>
      <c r="D122" s="36">
        <v>24090118</v>
      </c>
      <c r="E122" s="28">
        <v>0</v>
      </c>
      <c r="F122" s="2">
        <v>121</v>
      </c>
      <c r="G122" s="9">
        <v>100</v>
      </c>
    </row>
    <row r="123" spans="3:7" x14ac:dyDescent="0.3">
      <c r="C123" s="36" t="s">
        <v>157</v>
      </c>
      <c r="D123" s="36">
        <v>24090119</v>
      </c>
      <c r="E123" s="28">
        <v>0</v>
      </c>
      <c r="F123" s="2">
        <v>121</v>
      </c>
      <c r="G123" s="9">
        <v>100</v>
      </c>
    </row>
    <row r="124" spans="3:7" x14ac:dyDescent="0.3">
      <c r="C124" s="36" t="s">
        <v>158</v>
      </c>
      <c r="D124" s="36">
        <v>24090120</v>
      </c>
      <c r="E124" s="28">
        <v>0</v>
      </c>
      <c r="F124" s="2">
        <v>121</v>
      </c>
      <c r="G124" s="9">
        <v>100</v>
      </c>
    </row>
    <row r="125" spans="3:7" x14ac:dyDescent="0.3">
      <c r="C125" s="36" t="s">
        <v>159</v>
      </c>
      <c r="D125" s="36">
        <v>24090121</v>
      </c>
      <c r="E125" s="28">
        <v>0</v>
      </c>
      <c r="F125" s="2">
        <v>121</v>
      </c>
      <c r="G125" s="9">
        <v>100</v>
      </c>
    </row>
  </sheetData>
  <mergeCells count="1">
    <mergeCell ref="C1:S2"/>
  </mergeCells>
  <phoneticPr fontId="1" type="noConversion"/>
  <conditionalFormatting sqref="C5:C82">
    <cfRule type="containsText" dxfId="5" priority="1" operator="containsText" text="취소">
      <formula>NOT(ISERROR(SEARCH("취소",C5)))</formula>
    </cfRule>
  </conditionalFormatting>
  <conditionalFormatting sqref="C5:D125">
    <cfRule type="duplicateValues" dxfId="4" priority="2"/>
  </conditionalFormatting>
  <pageMargins left="1.62" right="0.9" top="0.75" bottom="0.75" header="0.3" footer="0.3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topLeftCell="A23" workbookViewId="0">
      <selection sqref="A1:K50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40" t="s">
        <v>166</v>
      </c>
      <c r="C2" s="40"/>
      <c r="D2" s="40"/>
      <c r="E2" s="40"/>
      <c r="F2" s="40"/>
      <c r="G2" s="40"/>
      <c r="H2" s="40"/>
      <c r="I2" s="40"/>
      <c r="J2" s="40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10</v>
      </c>
      <c r="C4" s="16" t="s">
        <v>11</v>
      </c>
      <c r="E4" s="3" t="s">
        <v>0</v>
      </c>
      <c r="F4" s="16">
        <v>121</v>
      </c>
      <c r="G4" s="3" t="s">
        <v>12</v>
      </c>
      <c r="H4" s="19">
        <v>61.9</v>
      </c>
      <c r="I4" s="3" t="s">
        <v>13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0">
        <v>1</v>
      </c>
      <c r="C7" s="20">
        <v>2.5</v>
      </c>
      <c r="D7" s="17">
        <f>25/76*100</f>
        <v>32.894736842105267</v>
      </c>
      <c r="E7" s="33">
        <v>10</v>
      </c>
      <c r="F7" s="33">
        <v>28</v>
      </c>
      <c r="G7" s="33">
        <v>6</v>
      </c>
      <c r="H7" s="33">
        <v>7</v>
      </c>
      <c r="I7" s="33">
        <v>25</v>
      </c>
      <c r="J7" s="21" t="s">
        <v>24</v>
      </c>
    </row>
    <row r="8" spans="2:10" x14ac:dyDescent="0.3">
      <c r="B8" s="20">
        <v>2</v>
      </c>
      <c r="C8" s="20">
        <v>2.5</v>
      </c>
      <c r="D8" s="17">
        <f>55/76*100</f>
        <v>72.368421052631575</v>
      </c>
      <c r="E8" s="33">
        <v>5</v>
      </c>
      <c r="F8" s="33">
        <v>5</v>
      </c>
      <c r="G8" s="33">
        <v>55</v>
      </c>
      <c r="H8" s="33">
        <v>9</v>
      </c>
      <c r="I8" s="33">
        <v>2</v>
      </c>
      <c r="J8" s="21" t="s">
        <v>19</v>
      </c>
    </row>
    <row r="9" spans="2:10" x14ac:dyDescent="0.3">
      <c r="B9" s="20">
        <v>3</v>
      </c>
      <c r="C9" s="20">
        <v>2.5</v>
      </c>
      <c r="D9" s="17">
        <f>51/76*100</f>
        <v>67.10526315789474</v>
      </c>
      <c r="E9" s="33">
        <v>51</v>
      </c>
      <c r="F9" s="33">
        <v>9</v>
      </c>
      <c r="G9" s="33">
        <v>4</v>
      </c>
      <c r="H9" s="33">
        <v>5</v>
      </c>
      <c r="I9" s="33">
        <v>7</v>
      </c>
      <c r="J9" s="21" t="s">
        <v>24</v>
      </c>
    </row>
    <row r="10" spans="2:10" x14ac:dyDescent="0.3">
      <c r="B10" s="20">
        <v>4</v>
      </c>
      <c r="C10" s="20">
        <v>2.5</v>
      </c>
      <c r="D10" s="17">
        <f>64/76*100</f>
        <v>84.210526315789465</v>
      </c>
      <c r="E10" s="33">
        <v>2</v>
      </c>
      <c r="F10" s="33">
        <v>7</v>
      </c>
      <c r="G10" s="33">
        <v>1</v>
      </c>
      <c r="H10" s="33">
        <v>64</v>
      </c>
      <c r="I10" s="33">
        <v>1</v>
      </c>
      <c r="J10" s="21" t="s">
        <v>24</v>
      </c>
    </row>
    <row r="11" spans="2:10" x14ac:dyDescent="0.3">
      <c r="B11" s="20">
        <v>5</v>
      </c>
      <c r="C11" s="20">
        <v>2.5</v>
      </c>
      <c r="D11" s="17">
        <f>40/76*100</f>
        <v>52.631578947368418</v>
      </c>
      <c r="E11" s="33">
        <v>12</v>
      </c>
      <c r="F11" s="33">
        <v>14</v>
      </c>
      <c r="G11" s="33">
        <v>4</v>
      </c>
      <c r="H11" s="33">
        <v>6</v>
      </c>
      <c r="I11" s="33">
        <v>40</v>
      </c>
      <c r="J11" s="21" t="s">
        <v>19</v>
      </c>
    </row>
    <row r="12" spans="2:10" x14ac:dyDescent="0.3">
      <c r="B12" s="20">
        <v>6</v>
      </c>
      <c r="C12" s="20">
        <v>2.5</v>
      </c>
      <c r="D12" s="17">
        <f>44/76*100</f>
        <v>57.894736842105267</v>
      </c>
      <c r="E12" s="33">
        <v>44</v>
      </c>
      <c r="F12" s="33">
        <v>5</v>
      </c>
      <c r="G12" s="33">
        <v>19</v>
      </c>
      <c r="H12" s="33">
        <v>2</v>
      </c>
      <c r="I12" s="33">
        <v>5</v>
      </c>
      <c r="J12" s="21" t="s">
        <v>19</v>
      </c>
    </row>
    <row r="13" spans="2:10" x14ac:dyDescent="0.3">
      <c r="B13" s="20">
        <v>7</v>
      </c>
      <c r="C13" s="20">
        <v>2.5</v>
      </c>
      <c r="D13" s="17">
        <f>40/76*100</f>
        <v>52.631578947368418</v>
      </c>
      <c r="E13" s="33">
        <v>5</v>
      </c>
      <c r="F13" s="33">
        <v>2</v>
      </c>
      <c r="G13" s="33">
        <v>23</v>
      </c>
      <c r="H13" s="33">
        <v>6</v>
      </c>
      <c r="I13" s="33">
        <v>40</v>
      </c>
      <c r="J13" s="21" t="s">
        <v>19</v>
      </c>
    </row>
    <row r="14" spans="2:10" x14ac:dyDescent="0.3">
      <c r="B14" s="20">
        <v>8</v>
      </c>
      <c r="C14" s="20">
        <v>2.5</v>
      </c>
      <c r="D14" s="17">
        <f>32/76*100</f>
        <v>42.105263157894733</v>
      </c>
      <c r="E14" s="33">
        <v>32</v>
      </c>
      <c r="F14" s="33">
        <v>6</v>
      </c>
      <c r="G14" s="33">
        <v>3</v>
      </c>
      <c r="H14" s="33">
        <v>2</v>
      </c>
      <c r="I14" s="33">
        <v>33</v>
      </c>
      <c r="J14" s="21" t="s">
        <v>19</v>
      </c>
    </row>
    <row r="15" spans="2:10" x14ac:dyDescent="0.3">
      <c r="B15" s="20">
        <v>9</v>
      </c>
      <c r="C15" s="20">
        <v>2.5</v>
      </c>
      <c r="D15" s="17">
        <f>20/76*100</f>
        <v>26.315789473684209</v>
      </c>
      <c r="E15" s="33">
        <v>2</v>
      </c>
      <c r="F15" s="33">
        <v>10</v>
      </c>
      <c r="G15" s="33">
        <v>21</v>
      </c>
      <c r="H15" s="33">
        <v>20</v>
      </c>
      <c r="I15" s="33">
        <v>23</v>
      </c>
      <c r="J15" s="21" t="s">
        <v>19</v>
      </c>
    </row>
    <row r="16" spans="2:10" x14ac:dyDescent="0.3">
      <c r="B16" s="20">
        <v>10</v>
      </c>
      <c r="C16" s="20">
        <v>2.5</v>
      </c>
      <c r="D16" s="17">
        <f>31/76*100</f>
        <v>40.789473684210527</v>
      </c>
      <c r="E16" s="33">
        <v>8</v>
      </c>
      <c r="F16" s="33">
        <v>4</v>
      </c>
      <c r="G16" s="33">
        <v>13</v>
      </c>
      <c r="H16" s="33">
        <v>20</v>
      </c>
      <c r="I16" s="33">
        <v>31</v>
      </c>
      <c r="J16" s="21" t="s">
        <v>19</v>
      </c>
    </row>
    <row r="17" spans="2:10" x14ac:dyDescent="0.3">
      <c r="B17" s="20">
        <v>11</v>
      </c>
      <c r="C17" s="20">
        <v>2.5</v>
      </c>
      <c r="D17" s="17">
        <f>28/76*100</f>
        <v>36.84210526315789</v>
      </c>
      <c r="E17" s="33">
        <v>2</v>
      </c>
      <c r="F17" s="33">
        <v>28</v>
      </c>
      <c r="G17" s="33">
        <v>15</v>
      </c>
      <c r="H17" s="33">
        <v>10</v>
      </c>
      <c r="I17" s="33">
        <v>20</v>
      </c>
      <c r="J17" s="21" t="s">
        <v>19</v>
      </c>
    </row>
    <row r="18" spans="2:10" x14ac:dyDescent="0.3">
      <c r="B18" s="20">
        <v>12</v>
      </c>
      <c r="C18" s="20">
        <v>2.5</v>
      </c>
      <c r="D18" s="17">
        <f>66/76*100</f>
        <v>86.842105263157904</v>
      </c>
      <c r="E18" s="33">
        <v>3</v>
      </c>
      <c r="F18" s="33">
        <v>1</v>
      </c>
      <c r="G18" s="33">
        <v>1</v>
      </c>
      <c r="H18" s="33">
        <v>4</v>
      </c>
      <c r="I18" s="33">
        <v>66</v>
      </c>
      <c r="J18" s="21" t="s">
        <v>19</v>
      </c>
    </row>
    <row r="19" spans="2:10" x14ac:dyDescent="0.3">
      <c r="B19" s="20">
        <v>13</v>
      </c>
      <c r="C19" s="20">
        <v>2.5</v>
      </c>
      <c r="D19" s="17">
        <f>63/76*100</f>
        <v>82.89473684210526</v>
      </c>
      <c r="E19" s="33">
        <v>1</v>
      </c>
      <c r="F19" s="33">
        <v>0</v>
      </c>
      <c r="G19" s="33">
        <v>63</v>
      </c>
      <c r="H19" s="33">
        <v>7</v>
      </c>
      <c r="I19" s="33">
        <v>5</v>
      </c>
      <c r="J19" s="21" t="s">
        <v>19</v>
      </c>
    </row>
    <row r="20" spans="2:10" x14ac:dyDescent="0.3">
      <c r="B20" s="20">
        <v>14</v>
      </c>
      <c r="C20" s="20">
        <v>2.5</v>
      </c>
      <c r="D20" s="17">
        <f>50/76*100</f>
        <v>65.789473684210535</v>
      </c>
      <c r="E20" s="33">
        <v>2</v>
      </c>
      <c r="F20" s="33">
        <v>7</v>
      </c>
      <c r="G20" s="33">
        <v>13</v>
      </c>
      <c r="H20" s="33">
        <v>50</v>
      </c>
      <c r="I20" s="33">
        <v>4</v>
      </c>
      <c r="J20" s="21" t="s">
        <v>19</v>
      </c>
    </row>
    <row r="21" spans="2:10" x14ac:dyDescent="0.3">
      <c r="B21" s="20">
        <v>15</v>
      </c>
      <c r="C21" s="20">
        <v>2.5</v>
      </c>
      <c r="D21" s="17">
        <f>48/76*100</f>
        <v>63.157894736842103</v>
      </c>
      <c r="E21" s="33">
        <v>6</v>
      </c>
      <c r="F21" s="33">
        <v>48</v>
      </c>
      <c r="G21" s="33">
        <v>2</v>
      </c>
      <c r="H21" s="33">
        <v>9</v>
      </c>
      <c r="I21" s="33">
        <v>10</v>
      </c>
      <c r="J21" s="21" t="s">
        <v>19</v>
      </c>
    </row>
    <row r="22" spans="2:10" x14ac:dyDescent="0.3">
      <c r="B22" s="20">
        <v>16</v>
      </c>
      <c r="C22" s="20">
        <v>2.5</v>
      </c>
      <c r="D22" s="17">
        <f>41/76*100</f>
        <v>53.94736842105263</v>
      </c>
      <c r="E22" s="33">
        <v>41</v>
      </c>
      <c r="F22" s="33">
        <v>25</v>
      </c>
      <c r="G22" s="33">
        <v>1</v>
      </c>
      <c r="H22" s="33">
        <v>3</v>
      </c>
      <c r="I22" s="33">
        <v>6</v>
      </c>
      <c r="J22" s="21" t="s">
        <v>19</v>
      </c>
    </row>
    <row r="23" spans="2:10" x14ac:dyDescent="0.3">
      <c r="B23" s="20">
        <v>17</v>
      </c>
      <c r="C23" s="20">
        <v>2.5</v>
      </c>
      <c r="D23" s="17">
        <f>34/76*100</f>
        <v>44.736842105263158</v>
      </c>
      <c r="E23" s="33">
        <v>4</v>
      </c>
      <c r="F23" s="33">
        <v>17</v>
      </c>
      <c r="G23" s="33">
        <v>6</v>
      </c>
      <c r="H23" s="33">
        <v>15</v>
      </c>
      <c r="I23" s="33">
        <v>34</v>
      </c>
      <c r="J23" s="21" t="s">
        <v>19</v>
      </c>
    </row>
    <row r="24" spans="2:10" x14ac:dyDescent="0.3">
      <c r="B24" s="20">
        <v>18</v>
      </c>
      <c r="C24" s="20">
        <v>2.5</v>
      </c>
      <c r="D24" s="17">
        <f>32/76*100</f>
        <v>42.105263157894733</v>
      </c>
      <c r="E24" s="33">
        <v>32</v>
      </c>
      <c r="F24" s="33">
        <v>2</v>
      </c>
      <c r="G24" s="33">
        <v>14</v>
      </c>
      <c r="H24" s="33">
        <v>17</v>
      </c>
      <c r="I24" s="33">
        <v>11</v>
      </c>
      <c r="J24" s="21" t="s">
        <v>19</v>
      </c>
    </row>
    <row r="25" spans="2:10" x14ac:dyDescent="0.3">
      <c r="B25" s="20">
        <v>19</v>
      </c>
      <c r="C25" s="20">
        <v>2.5</v>
      </c>
      <c r="D25" s="17">
        <f>58/76*100</f>
        <v>76.31578947368422</v>
      </c>
      <c r="E25" s="33">
        <v>3</v>
      </c>
      <c r="F25" s="33">
        <v>4</v>
      </c>
      <c r="G25" s="33">
        <v>5</v>
      </c>
      <c r="H25" s="33">
        <v>5</v>
      </c>
      <c r="I25" s="33">
        <v>58</v>
      </c>
      <c r="J25" s="21" t="s">
        <v>19</v>
      </c>
    </row>
    <row r="26" spans="2:10" x14ac:dyDescent="0.3">
      <c r="B26" s="20">
        <v>20</v>
      </c>
      <c r="C26" s="20">
        <v>2.5</v>
      </c>
      <c r="D26" s="17">
        <f>61/76*100</f>
        <v>80.26315789473685</v>
      </c>
      <c r="E26" s="33">
        <v>4</v>
      </c>
      <c r="F26" s="33">
        <v>7</v>
      </c>
      <c r="G26" s="33">
        <v>61</v>
      </c>
      <c r="H26" s="33">
        <v>2</v>
      </c>
      <c r="I26" s="33">
        <v>2</v>
      </c>
      <c r="J26" s="21" t="s">
        <v>19</v>
      </c>
    </row>
    <row r="27" spans="2:10" x14ac:dyDescent="0.3">
      <c r="B27" s="20">
        <v>21</v>
      </c>
      <c r="C27" s="20">
        <v>2.5</v>
      </c>
      <c r="D27" s="17">
        <f>20/76*100</f>
        <v>26.315789473684209</v>
      </c>
      <c r="E27" s="33">
        <v>23</v>
      </c>
      <c r="F27" s="33">
        <v>20</v>
      </c>
      <c r="G27" s="33">
        <v>9</v>
      </c>
      <c r="H27" s="33">
        <v>20</v>
      </c>
      <c r="I27" s="33">
        <v>4</v>
      </c>
      <c r="J27" s="21" t="s">
        <v>19</v>
      </c>
    </row>
    <row r="28" spans="2:10" x14ac:dyDescent="0.3">
      <c r="B28" s="20">
        <v>22</v>
      </c>
      <c r="C28" s="20">
        <v>2.5</v>
      </c>
      <c r="D28" s="17">
        <f>50/76*100</f>
        <v>65.789473684210535</v>
      </c>
      <c r="E28" s="33">
        <v>3</v>
      </c>
      <c r="F28" s="33">
        <v>50</v>
      </c>
      <c r="G28" s="33">
        <v>6</v>
      </c>
      <c r="H28" s="33">
        <v>7</v>
      </c>
      <c r="I28" s="33">
        <v>10</v>
      </c>
      <c r="J28" s="21" t="s">
        <v>19</v>
      </c>
    </row>
    <row r="29" spans="2:10" x14ac:dyDescent="0.3">
      <c r="B29" s="20">
        <v>23</v>
      </c>
      <c r="C29" s="20">
        <v>2.5</v>
      </c>
      <c r="D29" s="17">
        <f>61/76*100</f>
        <v>80.26315789473685</v>
      </c>
      <c r="E29" s="33">
        <v>3</v>
      </c>
      <c r="F29" s="33">
        <v>61</v>
      </c>
      <c r="G29" s="33">
        <v>0</v>
      </c>
      <c r="H29" s="33">
        <v>9</v>
      </c>
      <c r="I29" s="33">
        <v>2</v>
      </c>
      <c r="J29" s="21" t="s">
        <v>19</v>
      </c>
    </row>
    <row r="30" spans="2:10" x14ac:dyDescent="0.3">
      <c r="B30" s="20">
        <v>24</v>
      </c>
      <c r="C30" s="20">
        <v>2.5</v>
      </c>
      <c r="D30" s="17">
        <f>72/76*100</f>
        <v>94.73684210526315</v>
      </c>
      <c r="E30" s="33">
        <v>2</v>
      </c>
      <c r="F30" s="33">
        <v>0</v>
      </c>
      <c r="G30" s="33">
        <v>72</v>
      </c>
      <c r="H30" s="33">
        <v>2</v>
      </c>
      <c r="I30" s="33">
        <v>0</v>
      </c>
      <c r="J30" s="21" t="s">
        <v>19</v>
      </c>
    </row>
    <row r="31" spans="2:10" x14ac:dyDescent="0.3">
      <c r="B31" s="20">
        <v>25</v>
      </c>
      <c r="C31" s="20">
        <v>2.5</v>
      </c>
      <c r="D31" s="17">
        <f>60/76*100</f>
        <v>78.94736842105263</v>
      </c>
      <c r="E31" s="33">
        <v>60</v>
      </c>
      <c r="F31" s="33">
        <v>2</v>
      </c>
      <c r="G31" s="33">
        <v>7</v>
      </c>
      <c r="H31" s="33">
        <v>6</v>
      </c>
      <c r="I31" s="33">
        <v>0</v>
      </c>
      <c r="J31" s="21" t="s">
        <v>19</v>
      </c>
    </row>
    <row r="32" spans="2:10" x14ac:dyDescent="0.3">
      <c r="B32" s="20">
        <v>26</v>
      </c>
      <c r="C32" s="20">
        <v>2.5</v>
      </c>
      <c r="D32" s="17">
        <f>54/76*100</f>
        <v>71.05263157894737</v>
      </c>
      <c r="E32" s="33">
        <v>7</v>
      </c>
      <c r="F32" s="33">
        <v>8</v>
      </c>
      <c r="G32" s="33">
        <v>2</v>
      </c>
      <c r="H32" s="33">
        <v>5</v>
      </c>
      <c r="I32" s="33">
        <v>54</v>
      </c>
      <c r="J32" s="21" t="s">
        <v>20</v>
      </c>
    </row>
    <row r="33" spans="2:10" x14ac:dyDescent="0.3">
      <c r="B33" s="20">
        <v>27</v>
      </c>
      <c r="C33" s="20">
        <v>2.5</v>
      </c>
      <c r="D33" s="17">
        <f>37/76*100</f>
        <v>48.684210526315788</v>
      </c>
      <c r="E33" s="33">
        <v>9</v>
      </c>
      <c r="F33" s="33">
        <v>7</v>
      </c>
      <c r="G33" s="33">
        <v>37</v>
      </c>
      <c r="H33" s="33">
        <v>20</v>
      </c>
      <c r="I33" s="33">
        <v>2</v>
      </c>
      <c r="J33" s="21" t="s">
        <v>20</v>
      </c>
    </row>
    <row r="34" spans="2:10" x14ac:dyDescent="0.3">
      <c r="B34" s="20">
        <v>28</v>
      </c>
      <c r="C34" s="20">
        <v>2.5</v>
      </c>
      <c r="D34" s="17">
        <f>61/76*100</f>
        <v>80.26315789473685</v>
      </c>
      <c r="E34" s="33">
        <v>7</v>
      </c>
      <c r="F34" s="33">
        <v>4</v>
      </c>
      <c r="G34" s="33">
        <v>3</v>
      </c>
      <c r="H34" s="33">
        <v>1</v>
      </c>
      <c r="I34" s="33">
        <v>61</v>
      </c>
      <c r="J34" s="21" t="s">
        <v>20</v>
      </c>
    </row>
    <row r="35" spans="2:10" x14ac:dyDescent="0.3">
      <c r="B35" s="20">
        <v>29</v>
      </c>
      <c r="C35" s="20">
        <v>2.5</v>
      </c>
      <c r="D35" s="17">
        <f>60/76*100</f>
        <v>78.94736842105263</v>
      </c>
      <c r="E35" s="33">
        <v>7</v>
      </c>
      <c r="F35" s="33">
        <v>6</v>
      </c>
      <c r="G35" s="33">
        <v>60</v>
      </c>
      <c r="H35" s="33">
        <v>1</v>
      </c>
      <c r="I35" s="33">
        <v>1</v>
      </c>
      <c r="J35" s="21" t="s">
        <v>20</v>
      </c>
    </row>
    <row r="36" spans="2:10" x14ac:dyDescent="0.3">
      <c r="B36" s="20">
        <v>30</v>
      </c>
      <c r="C36" s="20">
        <v>2.5</v>
      </c>
      <c r="D36" s="17">
        <f>45/76*100</f>
        <v>59.210526315789465</v>
      </c>
      <c r="E36" s="33">
        <v>19</v>
      </c>
      <c r="F36" s="33">
        <v>45</v>
      </c>
      <c r="G36" s="33">
        <v>6</v>
      </c>
      <c r="H36" s="33">
        <v>1</v>
      </c>
      <c r="I36" s="33">
        <v>4</v>
      </c>
      <c r="J36" s="21" t="s">
        <v>20</v>
      </c>
    </row>
    <row r="37" spans="2:10" x14ac:dyDescent="0.3">
      <c r="B37" s="20">
        <v>31</v>
      </c>
      <c r="C37" s="20">
        <v>2.5</v>
      </c>
      <c r="D37" s="17">
        <f>71/76*100</f>
        <v>93.421052631578945</v>
      </c>
      <c r="E37" s="33">
        <v>3</v>
      </c>
      <c r="F37" s="33">
        <v>0</v>
      </c>
      <c r="G37" s="33">
        <v>71</v>
      </c>
      <c r="H37" s="33">
        <v>1</v>
      </c>
      <c r="I37" s="33">
        <v>0</v>
      </c>
      <c r="J37" s="21" t="s">
        <v>20</v>
      </c>
    </row>
    <row r="38" spans="2:10" x14ac:dyDescent="0.3">
      <c r="B38" s="20">
        <v>32</v>
      </c>
      <c r="C38" s="20">
        <v>2.5</v>
      </c>
      <c r="D38" s="17">
        <f>56/76*100</f>
        <v>73.68421052631578</v>
      </c>
      <c r="E38" s="33">
        <v>2</v>
      </c>
      <c r="F38" s="33">
        <v>5</v>
      </c>
      <c r="G38" s="33">
        <v>3</v>
      </c>
      <c r="H38" s="33">
        <v>9</v>
      </c>
      <c r="I38" s="33">
        <v>56</v>
      </c>
      <c r="J38" s="21" t="s">
        <v>20</v>
      </c>
    </row>
    <row r="39" spans="2:10" x14ac:dyDescent="0.3">
      <c r="B39" s="20">
        <v>33</v>
      </c>
      <c r="C39" s="20">
        <v>2.5</v>
      </c>
      <c r="D39" s="17">
        <f>44/76*100</f>
        <v>57.894736842105267</v>
      </c>
      <c r="E39" s="33">
        <v>44</v>
      </c>
      <c r="F39" s="33">
        <v>5</v>
      </c>
      <c r="G39" s="33">
        <v>9</v>
      </c>
      <c r="H39" s="33">
        <v>14</v>
      </c>
      <c r="I39" s="33">
        <v>3</v>
      </c>
      <c r="J39" s="21" t="s">
        <v>20</v>
      </c>
    </row>
    <row r="40" spans="2:10" x14ac:dyDescent="0.3">
      <c r="B40" s="20">
        <v>34</v>
      </c>
      <c r="C40" s="20">
        <v>2.5</v>
      </c>
      <c r="D40" s="17">
        <f>55/76*100</f>
        <v>72.368421052631575</v>
      </c>
      <c r="E40" s="33">
        <v>3</v>
      </c>
      <c r="F40" s="33">
        <v>6</v>
      </c>
      <c r="G40" s="33">
        <v>0</v>
      </c>
      <c r="H40" s="33">
        <v>11</v>
      </c>
      <c r="I40" s="33">
        <v>55</v>
      </c>
      <c r="J40" s="21" t="s">
        <v>20</v>
      </c>
    </row>
    <row r="41" spans="2:10" x14ac:dyDescent="0.3">
      <c r="B41" s="20">
        <v>35</v>
      </c>
      <c r="C41" s="20">
        <v>2.5</v>
      </c>
      <c r="D41" s="17">
        <f>40/76*100</f>
        <v>52.631578947368418</v>
      </c>
      <c r="E41" s="33">
        <v>6</v>
      </c>
      <c r="F41" s="33">
        <v>16</v>
      </c>
      <c r="G41" s="41" t="s">
        <v>171</v>
      </c>
      <c r="H41" s="42"/>
      <c r="I41" s="33">
        <v>14</v>
      </c>
      <c r="J41" s="21" t="s">
        <v>20</v>
      </c>
    </row>
    <row r="42" spans="2:10" x14ac:dyDescent="0.3">
      <c r="B42" s="20">
        <v>36</v>
      </c>
      <c r="C42" s="20">
        <v>2.5</v>
      </c>
      <c r="D42" s="17">
        <f>69/76*100</f>
        <v>90.789473684210535</v>
      </c>
      <c r="E42" s="33">
        <v>2</v>
      </c>
      <c r="F42" s="33" t="s">
        <v>171</v>
      </c>
      <c r="G42" s="33">
        <v>2</v>
      </c>
      <c r="H42" s="33">
        <v>3</v>
      </c>
      <c r="I42" s="33" t="s">
        <v>171</v>
      </c>
      <c r="J42" s="21" t="s">
        <v>20</v>
      </c>
    </row>
    <row r="43" spans="2:10" x14ac:dyDescent="0.3">
      <c r="B43" s="20">
        <v>37</v>
      </c>
      <c r="C43" s="20">
        <v>2.5</v>
      </c>
      <c r="D43" s="17">
        <f>59/76*100</f>
        <v>77.631578947368425</v>
      </c>
      <c r="E43" s="33">
        <v>11</v>
      </c>
      <c r="F43" s="33">
        <v>2</v>
      </c>
      <c r="G43" s="41" t="s">
        <v>171</v>
      </c>
      <c r="H43" s="42"/>
      <c r="I43" s="33">
        <v>4</v>
      </c>
      <c r="J43" s="21" t="s">
        <v>20</v>
      </c>
    </row>
    <row r="44" spans="2:10" x14ac:dyDescent="0.3">
      <c r="B44" s="20">
        <v>38</v>
      </c>
      <c r="C44" s="20">
        <v>2.5</v>
      </c>
      <c r="D44" s="17">
        <f>32/76*100</f>
        <v>42.105263157894733</v>
      </c>
      <c r="E44" s="33">
        <v>4</v>
      </c>
      <c r="F44" s="33">
        <v>21</v>
      </c>
      <c r="G44" s="33">
        <v>15</v>
      </c>
      <c r="H44" s="33">
        <v>2</v>
      </c>
      <c r="I44" s="33">
        <v>32</v>
      </c>
      <c r="J44" s="21" t="s">
        <v>20</v>
      </c>
    </row>
    <row r="45" spans="2:10" x14ac:dyDescent="0.3">
      <c r="B45" s="20">
        <v>39</v>
      </c>
      <c r="C45" s="20">
        <v>2.5</v>
      </c>
      <c r="D45" s="17">
        <f>58/76*100</f>
        <v>76.31578947368422</v>
      </c>
      <c r="E45" s="33">
        <v>8</v>
      </c>
      <c r="F45" s="33">
        <v>58</v>
      </c>
      <c r="G45" s="33">
        <v>6</v>
      </c>
      <c r="H45" s="33">
        <v>2</v>
      </c>
      <c r="I45" s="33">
        <v>1</v>
      </c>
      <c r="J45" s="21" t="s">
        <v>20</v>
      </c>
    </row>
    <row r="46" spans="2:10" x14ac:dyDescent="0.3">
      <c r="B46" s="20">
        <v>40</v>
      </c>
      <c r="C46" s="20">
        <v>2.5</v>
      </c>
      <c r="D46" s="17">
        <f>39/76*100</f>
        <v>51.315789473684212</v>
      </c>
      <c r="E46" s="33">
        <v>7</v>
      </c>
      <c r="F46" s="33">
        <v>10</v>
      </c>
      <c r="G46" s="33">
        <v>12</v>
      </c>
      <c r="H46" s="33">
        <v>7</v>
      </c>
      <c r="I46" s="33">
        <v>39</v>
      </c>
      <c r="J46" s="21" t="s">
        <v>20</v>
      </c>
    </row>
  </sheetData>
  <mergeCells count="3">
    <mergeCell ref="B2:J2"/>
    <mergeCell ref="G41:H41"/>
    <mergeCell ref="G43:H43"/>
  </mergeCells>
  <phoneticPr fontId="1" type="noConversion"/>
  <conditionalFormatting sqref="D7:D46">
    <cfRule type="cellIs" dxfId="3" priority="2" operator="lessThan">
      <formula>50</formula>
    </cfRule>
  </conditionalFormatting>
  <conditionalFormatting sqref="D41">
    <cfRule type="cellIs" dxfId="2" priority="1" operator="lessThan">
      <formula>50.01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topLeftCell="A21" workbookViewId="0">
      <selection sqref="A1:K50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40" t="s">
        <v>167</v>
      </c>
      <c r="C2" s="40"/>
      <c r="D2" s="40"/>
      <c r="E2" s="40"/>
      <c r="F2" s="40"/>
      <c r="G2" s="40"/>
      <c r="H2" s="40"/>
      <c r="I2" s="40"/>
      <c r="J2" s="40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121</v>
      </c>
      <c r="G4" s="3" t="s">
        <v>12</v>
      </c>
      <c r="H4" s="19">
        <v>58.2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61/75*100</f>
        <v>81.333333333333329</v>
      </c>
      <c r="E7" s="33">
        <v>3</v>
      </c>
      <c r="F7" s="33">
        <v>1</v>
      </c>
      <c r="G7" s="33">
        <v>10</v>
      </c>
      <c r="H7" s="33">
        <v>0</v>
      </c>
      <c r="I7" s="33">
        <v>61</v>
      </c>
      <c r="J7" s="2" t="s">
        <v>14</v>
      </c>
    </row>
    <row r="8" spans="2:10" x14ac:dyDescent="0.3">
      <c r="B8" s="21">
        <v>2</v>
      </c>
      <c r="C8" s="9">
        <v>2.5</v>
      </c>
      <c r="D8" s="4">
        <f>65/75*100</f>
        <v>86.666666666666671</v>
      </c>
      <c r="E8" s="33">
        <v>2</v>
      </c>
      <c r="F8" s="33">
        <v>65</v>
      </c>
      <c r="G8" s="33">
        <v>2</v>
      </c>
      <c r="H8" s="33">
        <v>2</v>
      </c>
      <c r="I8" s="33">
        <v>3</v>
      </c>
      <c r="J8" s="2" t="s">
        <v>14</v>
      </c>
    </row>
    <row r="9" spans="2:10" x14ac:dyDescent="0.3">
      <c r="B9" s="21">
        <v>3</v>
      </c>
      <c r="C9" s="9">
        <v>2.5</v>
      </c>
      <c r="D9" s="4">
        <f>59/75*100</f>
        <v>78.666666666666657</v>
      </c>
      <c r="E9" s="33">
        <v>1</v>
      </c>
      <c r="F9" s="33">
        <v>59</v>
      </c>
      <c r="G9" s="33">
        <v>2</v>
      </c>
      <c r="H9" s="33">
        <v>4</v>
      </c>
      <c r="I9" s="33">
        <v>9</v>
      </c>
      <c r="J9" s="2" t="s">
        <v>14</v>
      </c>
    </row>
    <row r="10" spans="2:10" x14ac:dyDescent="0.3">
      <c r="B10" s="21">
        <v>4</v>
      </c>
      <c r="C10" s="9">
        <v>2.5</v>
      </c>
      <c r="D10" s="4">
        <f>51/75*100</f>
        <v>68</v>
      </c>
      <c r="E10" s="33">
        <v>51</v>
      </c>
      <c r="F10" s="33">
        <v>3</v>
      </c>
      <c r="G10" s="33">
        <v>4</v>
      </c>
      <c r="H10" s="33">
        <v>12</v>
      </c>
      <c r="I10" s="33">
        <v>4</v>
      </c>
      <c r="J10" s="2" t="s">
        <v>14</v>
      </c>
    </row>
    <row r="11" spans="2:10" x14ac:dyDescent="0.3">
      <c r="B11" s="21">
        <v>5</v>
      </c>
      <c r="C11" s="9">
        <v>2.5</v>
      </c>
      <c r="D11" s="4">
        <f>37/75*100</f>
        <v>49.333333333333336</v>
      </c>
      <c r="E11" s="33">
        <v>14</v>
      </c>
      <c r="F11" s="33">
        <v>1</v>
      </c>
      <c r="G11" s="33">
        <v>6</v>
      </c>
      <c r="H11" s="33">
        <v>37</v>
      </c>
      <c r="I11" s="33">
        <v>16</v>
      </c>
      <c r="J11" s="2" t="s">
        <v>14</v>
      </c>
    </row>
    <row r="12" spans="2:10" x14ac:dyDescent="0.3">
      <c r="B12" s="21">
        <v>6</v>
      </c>
      <c r="C12" s="9">
        <v>2.5</v>
      </c>
      <c r="D12" s="4">
        <f>60/75*100</f>
        <v>80</v>
      </c>
      <c r="E12" s="33">
        <v>60</v>
      </c>
      <c r="F12" s="33">
        <v>2</v>
      </c>
      <c r="G12" s="33">
        <v>5</v>
      </c>
      <c r="H12" s="33">
        <v>4</v>
      </c>
      <c r="I12" s="33">
        <v>3</v>
      </c>
      <c r="J12" s="2" t="s">
        <v>14</v>
      </c>
    </row>
    <row r="13" spans="2:10" x14ac:dyDescent="0.3">
      <c r="B13" s="21">
        <v>7</v>
      </c>
      <c r="C13" s="9">
        <v>2.5</v>
      </c>
      <c r="D13" s="4">
        <f>41/75*100</f>
        <v>54.666666666666664</v>
      </c>
      <c r="E13" s="33">
        <v>6</v>
      </c>
      <c r="F13" s="33">
        <v>3</v>
      </c>
      <c r="G13" s="33">
        <v>10</v>
      </c>
      <c r="H13" s="33">
        <v>15</v>
      </c>
      <c r="I13" s="33">
        <v>41</v>
      </c>
      <c r="J13" s="2" t="s">
        <v>14</v>
      </c>
    </row>
    <row r="14" spans="2:10" x14ac:dyDescent="0.3">
      <c r="B14" s="21">
        <v>8</v>
      </c>
      <c r="C14" s="9">
        <v>2.5</v>
      </c>
      <c r="D14" s="4">
        <f>59/75*100</f>
        <v>78.666666666666657</v>
      </c>
      <c r="E14" s="33">
        <v>4</v>
      </c>
      <c r="F14" s="33">
        <v>3</v>
      </c>
      <c r="G14" s="33">
        <v>5</v>
      </c>
      <c r="H14" s="33">
        <v>4</v>
      </c>
      <c r="I14" s="33">
        <v>59</v>
      </c>
      <c r="J14" s="2" t="s">
        <v>14</v>
      </c>
    </row>
    <row r="15" spans="2:10" x14ac:dyDescent="0.3">
      <c r="B15" s="21">
        <v>9</v>
      </c>
      <c r="C15" s="9">
        <v>2.5</v>
      </c>
      <c r="D15" s="4">
        <f>62/75*100</f>
        <v>82.666666666666671</v>
      </c>
      <c r="E15" s="33">
        <v>5</v>
      </c>
      <c r="F15" s="33">
        <v>1</v>
      </c>
      <c r="G15" s="33">
        <v>5</v>
      </c>
      <c r="H15" s="33">
        <v>62</v>
      </c>
      <c r="I15" s="33">
        <v>2</v>
      </c>
      <c r="J15" s="2" t="s">
        <v>14</v>
      </c>
    </row>
    <row r="16" spans="2:10" x14ac:dyDescent="0.3">
      <c r="B16" s="21">
        <v>10</v>
      </c>
      <c r="C16" s="9">
        <v>2.5</v>
      </c>
      <c r="D16" s="4">
        <f>38/75*100</f>
        <v>50.666666666666671</v>
      </c>
      <c r="E16" s="33">
        <v>1</v>
      </c>
      <c r="F16" s="33">
        <v>7</v>
      </c>
      <c r="G16" s="33">
        <v>38</v>
      </c>
      <c r="H16" s="33">
        <v>19</v>
      </c>
      <c r="I16" s="33">
        <v>9</v>
      </c>
      <c r="J16" s="2" t="s">
        <v>14</v>
      </c>
    </row>
    <row r="17" spans="2:10" x14ac:dyDescent="0.3">
      <c r="B17" s="21">
        <v>11</v>
      </c>
      <c r="C17" s="9">
        <v>2.5</v>
      </c>
      <c r="D17" s="4">
        <f>66/75*100</f>
        <v>88</v>
      </c>
      <c r="E17" s="33">
        <v>3</v>
      </c>
      <c r="F17" s="33">
        <v>66</v>
      </c>
      <c r="G17" s="33">
        <v>3</v>
      </c>
      <c r="H17" s="33">
        <v>1</v>
      </c>
      <c r="I17" s="33">
        <v>2</v>
      </c>
      <c r="J17" s="2" t="s">
        <v>14</v>
      </c>
    </row>
    <row r="18" spans="2:10" x14ac:dyDescent="0.3">
      <c r="B18" s="21">
        <v>12</v>
      </c>
      <c r="C18" s="9">
        <v>2.5</v>
      </c>
      <c r="D18" s="4">
        <f>24/75*100</f>
        <v>32</v>
      </c>
      <c r="E18" s="33">
        <v>31</v>
      </c>
      <c r="F18" s="33">
        <v>10</v>
      </c>
      <c r="G18" s="33">
        <v>24</v>
      </c>
      <c r="H18" s="33">
        <v>5</v>
      </c>
      <c r="I18" s="33">
        <v>5</v>
      </c>
      <c r="J18" s="2" t="s">
        <v>14</v>
      </c>
    </row>
    <row r="19" spans="2:10" x14ac:dyDescent="0.3">
      <c r="B19" s="21">
        <v>13</v>
      </c>
      <c r="C19" s="9">
        <v>2.5</v>
      </c>
      <c r="D19" s="4">
        <f>21/75*100</f>
        <v>28.000000000000004</v>
      </c>
      <c r="E19" s="33">
        <v>29</v>
      </c>
      <c r="F19" s="33">
        <v>15</v>
      </c>
      <c r="G19" s="33">
        <v>3</v>
      </c>
      <c r="H19" s="33">
        <v>7</v>
      </c>
      <c r="I19" s="33">
        <v>21</v>
      </c>
      <c r="J19" s="2" t="s">
        <v>15</v>
      </c>
    </row>
    <row r="20" spans="2:10" x14ac:dyDescent="0.3">
      <c r="B20" s="21">
        <v>14</v>
      </c>
      <c r="C20" s="9">
        <v>2.5</v>
      </c>
      <c r="D20" s="4">
        <f>47/75*100</f>
        <v>62.666666666666671</v>
      </c>
      <c r="E20" s="33">
        <v>4</v>
      </c>
      <c r="F20" s="33">
        <v>2</v>
      </c>
      <c r="G20" s="33">
        <v>47</v>
      </c>
      <c r="H20" s="33">
        <v>5</v>
      </c>
      <c r="I20" s="33">
        <v>17</v>
      </c>
      <c r="J20" s="2" t="s">
        <v>15</v>
      </c>
    </row>
    <row r="21" spans="2:10" x14ac:dyDescent="0.3">
      <c r="B21" s="21">
        <v>15</v>
      </c>
      <c r="C21" s="9">
        <v>2.5</v>
      </c>
      <c r="D21" s="4">
        <f>51/75*100</f>
        <v>68</v>
      </c>
      <c r="E21" s="33">
        <v>2</v>
      </c>
      <c r="F21" s="33">
        <v>11</v>
      </c>
      <c r="G21" s="33">
        <v>6</v>
      </c>
      <c r="H21" s="33">
        <v>4</v>
      </c>
      <c r="I21" s="33">
        <v>51</v>
      </c>
      <c r="J21" s="2" t="s">
        <v>15</v>
      </c>
    </row>
    <row r="22" spans="2:10" x14ac:dyDescent="0.3">
      <c r="B22" s="21">
        <v>16</v>
      </c>
      <c r="C22" s="9">
        <v>2.5</v>
      </c>
      <c r="D22" s="4">
        <f>62/75*100</f>
        <v>82.666666666666671</v>
      </c>
      <c r="E22" s="33">
        <v>5</v>
      </c>
      <c r="F22" s="33">
        <v>1</v>
      </c>
      <c r="G22" s="33">
        <v>4</v>
      </c>
      <c r="H22" s="33">
        <v>3</v>
      </c>
      <c r="I22" s="33">
        <v>62</v>
      </c>
      <c r="J22" s="2" t="s">
        <v>15</v>
      </c>
    </row>
    <row r="23" spans="2:10" x14ac:dyDescent="0.3">
      <c r="B23" s="21">
        <v>17</v>
      </c>
      <c r="C23" s="9">
        <v>2.5</v>
      </c>
      <c r="D23" s="4">
        <f>41/75*100</f>
        <v>54.666666666666664</v>
      </c>
      <c r="E23" s="33">
        <v>22</v>
      </c>
      <c r="F23" s="33">
        <v>3</v>
      </c>
      <c r="G23" s="33">
        <v>41</v>
      </c>
      <c r="H23" s="33">
        <v>4</v>
      </c>
      <c r="I23" s="33">
        <v>5</v>
      </c>
      <c r="J23" s="2" t="s">
        <v>15</v>
      </c>
    </row>
    <row r="24" spans="2:10" x14ac:dyDescent="0.3">
      <c r="B24" s="20">
        <v>18</v>
      </c>
      <c r="C24" s="9">
        <v>2.5</v>
      </c>
      <c r="D24" s="4">
        <f>26/75*100</f>
        <v>34.666666666666671</v>
      </c>
      <c r="E24" s="33">
        <v>7</v>
      </c>
      <c r="F24" s="33">
        <v>16</v>
      </c>
      <c r="G24" s="33">
        <v>10</v>
      </c>
      <c r="H24" s="33">
        <v>26</v>
      </c>
      <c r="I24" s="33">
        <v>15</v>
      </c>
      <c r="J24" s="2" t="s">
        <v>15</v>
      </c>
    </row>
    <row r="25" spans="2:10" x14ac:dyDescent="0.3">
      <c r="B25" s="20">
        <v>19</v>
      </c>
      <c r="C25" s="9">
        <v>2.5</v>
      </c>
      <c r="D25" s="4">
        <f>46/75*100</f>
        <v>61.333333333333329</v>
      </c>
      <c r="E25" s="33">
        <v>14</v>
      </c>
      <c r="F25" s="33">
        <v>46</v>
      </c>
      <c r="G25" s="33">
        <v>5</v>
      </c>
      <c r="H25" s="33">
        <v>6</v>
      </c>
      <c r="I25" s="33">
        <v>3</v>
      </c>
      <c r="J25" s="2" t="s">
        <v>15</v>
      </c>
    </row>
    <row r="26" spans="2:10" x14ac:dyDescent="0.3">
      <c r="B26" s="20">
        <v>20</v>
      </c>
      <c r="C26" s="9">
        <v>2.5</v>
      </c>
      <c r="D26" s="4">
        <f>19/75*100</f>
        <v>25.333333333333336</v>
      </c>
      <c r="E26" s="33">
        <v>7</v>
      </c>
      <c r="F26" s="33">
        <v>25</v>
      </c>
      <c r="G26" s="33">
        <v>19</v>
      </c>
      <c r="H26" s="33">
        <v>8</v>
      </c>
      <c r="I26" s="33">
        <v>15</v>
      </c>
      <c r="J26" s="21" t="s">
        <v>15</v>
      </c>
    </row>
    <row r="27" spans="2:10" x14ac:dyDescent="0.3">
      <c r="B27" s="20">
        <v>21</v>
      </c>
      <c r="C27" s="9">
        <v>2.5</v>
      </c>
      <c r="D27" s="4">
        <f>59/75*100</f>
        <v>78.666666666666657</v>
      </c>
      <c r="E27" s="33">
        <v>59</v>
      </c>
      <c r="F27" s="33">
        <v>5</v>
      </c>
      <c r="G27" s="33">
        <v>3</v>
      </c>
      <c r="H27" s="33">
        <v>3</v>
      </c>
      <c r="I27" s="33">
        <v>5</v>
      </c>
      <c r="J27" s="2" t="s">
        <v>15</v>
      </c>
    </row>
    <row r="28" spans="2:10" x14ac:dyDescent="0.3">
      <c r="B28" s="20">
        <v>22</v>
      </c>
      <c r="C28" s="9">
        <v>2.5</v>
      </c>
      <c r="D28" s="4">
        <f>48/75*100</f>
        <v>64</v>
      </c>
      <c r="E28" s="33">
        <v>1</v>
      </c>
      <c r="F28" s="33">
        <v>2</v>
      </c>
      <c r="G28" s="33">
        <v>48</v>
      </c>
      <c r="H28" s="33">
        <v>18</v>
      </c>
      <c r="I28" s="33">
        <v>5</v>
      </c>
      <c r="J28" s="2" t="s">
        <v>15</v>
      </c>
    </row>
    <row r="29" spans="2:10" x14ac:dyDescent="0.3">
      <c r="B29" s="20">
        <v>23</v>
      </c>
      <c r="C29" s="9">
        <v>2.5</v>
      </c>
      <c r="D29" s="4">
        <f>50/75*100</f>
        <v>66.666666666666657</v>
      </c>
      <c r="E29" s="33">
        <v>6</v>
      </c>
      <c r="F29" s="33">
        <v>8</v>
      </c>
      <c r="G29" s="33">
        <v>2</v>
      </c>
      <c r="H29" s="33">
        <v>50</v>
      </c>
      <c r="I29" s="33">
        <v>9</v>
      </c>
      <c r="J29" s="4" t="s">
        <v>15</v>
      </c>
    </row>
    <row r="30" spans="2:10" x14ac:dyDescent="0.3">
      <c r="B30" s="20">
        <v>24</v>
      </c>
      <c r="C30" s="9">
        <v>2.5</v>
      </c>
      <c r="D30" s="4">
        <f>66/75*100</f>
        <v>88</v>
      </c>
      <c r="E30" s="33">
        <v>0</v>
      </c>
      <c r="F30" s="33">
        <v>5</v>
      </c>
      <c r="G30" s="33">
        <v>66</v>
      </c>
      <c r="H30" s="33">
        <v>3</v>
      </c>
      <c r="I30" s="33">
        <v>1</v>
      </c>
      <c r="J30" s="4" t="s">
        <v>15</v>
      </c>
    </row>
    <row r="31" spans="2:10" x14ac:dyDescent="0.3">
      <c r="B31" s="20">
        <v>25</v>
      </c>
      <c r="C31" s="9">
        <v>2.5</v>
      </c>
      <c r="D31" s="4">
        <f>21/75*100</f>
        <v>28.000000000000004</v>
      </c>
      <c r="E31" s="33">
        <v>21</v>
      </c>
      <c r="F31" s="33">
        <v>14</v>
      </c>
      <c r="G31" s="33">
        <v>17</v>
      </c>
      <c r="H31" s="33">
        <v>4</v>
      </c>
      <c r="I31" s="33">
        <v>18</v>
      </c>
      <c r="J31" s="4" t="s">
        <v>16</v>
      </c>
    </row>
    <row r="32" spans="2:10" x14ac:dyDescent="0.3">
      <c r="B32" s="20">
        <v>26</v>
      </c>
      <c r="C32" s="9">
        <v>2.5</v>
      </c>
      <c r="D32" s="4">
        <f>60/75*100</f>
        <v>80</v>
      </c>
      <c r="E32" s="33">
        <v>3</v>
      </c>
      <c r="F32" s="33">
        <v>60</v>
      </c>
      <c r="G32" s="33">
        <v>4</v>
      </c>
      <c r="H32" s="33">
        <v>3</v>
      </c>
      <c r="I32" s="33">
        <v>5</v>
      </c>
      <c r="J32" s="4" t="s">
        <v>16</v>
      </c>
    </row>
    <row r="33" spans="2:10" x14ac:dyDescent="0.3">
      <c r="B33" s="20">
        <v>27</v>
      </c>
      <c r="C33" s="9">
        <v>2.5</v>
      </c>
      <c r="D33" s="4">
        <f>46/75*100</f>
        <v>61.333333333333329</v>
      </c>
      <c r="E33" s="33">
        <v>7</v>
      </c>
      <c r="F33" s="33">
        <v>12</v>
      </c>
      <c r="G33" s="33">
        <v>9</v>
      </c>
      <c r="H33" s="33">
        <v>1</v>
      </c>
      <c r="I33" s="33">
        <v>46</v>
      </c>
      <c r="J33" s="2" t="s">
        <v>16</v>
      </c>
    </row>
    <row r="34" spans="2:10" x14ac:dyDescent="0.3">
      <c r="B34" s="20">
        <v>28</v>
      </c>
      <c r="C34" s="9">
        <v>2.5</v>
      </c>
      <c r="D34" s="4">
        <f>32/75*100</f>
        <v>42.666666666666671</v>
      </c>
      <c r="E34" s="33">
        <v>13</v>
      </c>
      <c r="F34" s="33">
        <v>19</v>
      </c>
      <c r="G34" s="33">
        <v>8</v>
      </c>
      <c r="H34" s="33">
        <v>32</v>
      </c>
      <c r="I34" s="33">
        <v>2</v>
      </c>
      <c r="J34" s="2" t="s">
        <v>16</v>
      </c>
    </row>
    <row r="35" spans="2:10" x14ac:dyDescent="0.3">
      <c r="B35" s="20">
        <v>29</v>
      </c>
      <c r="C35" s="9">
        <v>2.5</v>
      </c>
      <c r="D35" s="4">
        <f>38/75*100</f>
        <v>50.666666666666671</v>
      </c>
      <c r="E35" s="33">
        <v>22</v>
      </c>
      <c r="F35" s="33">
        <v>8</v>
      </c>
      <c r="G35" s="33">
        <v>0</v>
      </c>
      <c r="H35" s="33">
        <v>38</v>
      </c>
      <c r="I35" s="33">
        <v>6</v>
      </c>
      <c r="J35" s="2" t="s">
        <v>16</v>
      </c>
    </row>
    <row r="36" spans="2:10" x14ac:dyDescent="0.3">
      <c r="B36" s="20">
        <v>30</v>
      </c>
      <c r="C36" s="9">
        <v>2.5</v>
      </c>
      <c r="D36" s="4">
        <f>33/75*100</f>
        <v>44</v>
      </c>
      <c r="E36" s="33">
        <v>14</v>
      </c>
      <c r="F36" s="33">
        <v>5</v>
      </c>
      <c r="G36" s="33">
        <v>2</v>
      </c>
      <c r="H36" s="33">
        <v>20</v>
      </c>
      <c r="I36" s="33">
        <v>33</v>
      </c>
      <c r="J36" s="2" t="s">
        <v>16</v>
      </c>
    </row>
    <row r="37" spans="2:10" x14ac:dyDescent="0.3">
      <c r="B37" s="20">
        <v>31</v>
      </c>
      <c r="C37" s="9">
        <v>2.5</v>
      </c>
      <c r="D37" s="4">
        <f>26/75*100</f>
        <v>34.666666666666671</v>
      </c>
      <c r="E37" s="33">
        <v>8</v>
      </c>
      <c r="F37" s="33">
        <v>26</v>
      </c>
      <c r="G37" s="33">
        <v>17</v>
      </c>
      <c r="H37" s="33">
        <v>22</v>
      </c>
      <c r="I37" s="33">
        <v>0</v>
      </c>
      <c r="J37" s="2" t="s">
        <v>16</v>
      </c>
    </row>
    <row r="38" spans="2:10" x14ac:dyDescent="0.3">
      <c r="B38" s="20">
        <v>32</v>
      </c>
      <c r="C38" s="9">
        <v>2.5</v>
      </c>
      <c r="D38" s="4">
        <f>50/75*100</f>
        <v>66.666666666666657</v>
      </c>
      <c r="E38" s="33">
        <v>4</v>
      </c>
      <c r="F38" s="33">
        <v>8</v>
      </c>
      <c r="G38" s="33">
        <v>3</v>
      </c>
      <c r="H38" s="33">
        <v>8</v>
      </c>
      <c r="I38" s="33">
        <v>50</v>
      </c>
      <c r="J38" s="2" t="s">
        <v>16</v>
      </c>
    </row>
    <row r="39" spans="2:10" x14ac:dyDescent="0.3">
      <c r="B39" s="20">
        <v>33</v>
      </c>
      <c r="C39" s="9">
        <v>2.5</v>
      </c>
      <c r="D39" s="4">
        <f>53/75*100</f>
        <v>70.666666666666671</v>
      </c>
      <c r="E39" s="33">
        <v>2</v>
      </c>
      <c r="F39" s="33">
        <v>14</v>
      </c>
      <c r="G39" s="33">
        <v>53</v>
      </c>
      <c r="H39" s="33">
        <v>4</v>
      </c>
      <c r="I39" s="33">
        <v>1</v>
      </c>
      <c r="J39" s="2" t="s">
        <v>17</v>
      </c>
    </row>
    <row r="40" spans="2:10" x14ac:dyDescent="0.3">
      <c r="B40" s="20">
        <v>34</v>
      </c>
      <c r="C40" s="9">
        <v>2.5</v>
      </c>
      <c r="D40" s="4">
        <f>60/75*100</f>
        <v>80</v>
      </c>
      <c r="E40" s="33">
        <v>3</v>
      </c>
      <c r="F40" s="33">
        <v>7</v>
      </c>
      <c r="G40" s="33">
        <v>4</v>
      </c>
      <c r="H40" s="33">
        <v>0</v>
      </c>
      <c r="I40" s="33">
        <v>60</v>
      </c>
      <c r="J40" s="2" t="s">
        <v>17</v>
      </c>
    </row>
    <row r="41" spans="2:10" x14ac:dyDescent="0.3">
      <c r="B41" s="20">
        <v>35</v>
      </c>
      <c r="C41" s="9">
        <v>2.5</v>
      </c>
      <c r="D41" s="4">
        <f>35/75*100</f>
        <v>46.666666666666664</v>
      </c>
      <c r="E41" s="33">
        <v>7</v>
      </c>
      <c r="F41" s="33">
        <v>8</v>
      </c>
      <c r="G41" s="33">
        <v>14</v>
      </c>
      <c r="H41" s="33">
        <v>10</v>
      </c>
      <c r="I41" s="33">
        <v>35</v>
      </c>
      <c r="J41" s="2" t="s">
        <v>17</v>
      </c>
    </row>
    <row r="42" spans="2:10" x14ac:dyDescent="0.3">
      <c r="B42" s="20">
        <v>36</v>
      </c>
      <c r="C42" s="9">
        <v>2.5</v>
      </c>
      <c r="D42" s="4">
        <f>41/75*100</f>
        <v>54.666666666666664</v>
      </c>
      <c r="E42" s="33">
        <v>9</v>
      </c>
      <c r="F42" s="33">
        <v>41</v>
      </c>
      <c r="G42" s="33">
        <v>7</v>
      </c>
      <c r="H42" s="33">
        <v>10</v>
      </c>
      <c r="I42" s="33">
        <v>7</v>
      </c>
      <c r="J42" s="2" t="s">
        <v>17</v>
      </c>
    </row>
    <row r="43" spans="2:10" x14ac:dyDescent="0.3">
      <c r="B43" s="20">
        <v>37</v>
      </c>
      <c r="C43" s="9">
        <v>2.5</v>
      </c>
      <c r="D43" s="4">
        <f>36/75*100</f>
        <v>48</v>
      </c>
      <c r="E43" s="33">
        <v>9</v>
      </c>
      <c r="F43" s="33">
        <v>9</v>
      </c>
      <c r="G43" s="33">
        <v>4</v>
      </c>
      <c r="H43" s="33">
        <v>36</v>
      </c>
      <c r="I43" s="33">
        <v>16</v>
      </c>
      <c r="J43" s="2" t="s">
        <v>17</v>
      </c>
    </row>
    <row r="44" spans="2:10" x14ac:dyDescent="0.3">
      <c r="B44" s="20">
        <v>38</v>
      </c>
      <c r="C44" s="9">
        <v>2.5</v>
      </c>
      <c r="D44" s="4">
        <f>38/75*100</f>
        <v>50.666666666666671</v>
      </c>
      <c r="E44" s="33">
        <v>20</v>
      </c>
      <c r="F44" s="33">
        <v>8</v>
      </c>
      <c r="G44" s="33">
        <v>3</v>
      </c>
      <c r="H44" s="33">
        <v>5</v>
      </c>
      <c r="I44" s="33">
        <v>38</v>
      </c>
      <c r="J44" s="2" t="s">
        <v>17</v>
      </c>
    </row>
    <row r="45" spans="2:10" x14ac:dyDescent="0.3">
      <c r="B45" s="20">
        <v>39</v>
      </c>
      <c r="C45" s="9">
        <v>2.5</v>
      </c>
      <c r="D45" s="4">
        <f>22/75*100</f>
        <v>29.333333333333332</v>
      </c>
      <c r="E45" s="33">
        <v>3</v>
      </c>
      <c r="F45" s="33">
        <v>12</v>
      </c>
      <c r="G45" s="33">
        <v>22</v>
      </c>
      <c r="H45" s="33">
        <v>22</v>
      </c>
      <c r="I45" s="33">
        <v>15</v>
      </c>
      <c r="J45" s="4" t="s">
        <v>17</v>
      </c>
    </row>
    <row r="46" spans="2:10" x14ac:dyDescent="0.3">
      <c r="B46" s="20">
        <v>40</v>
      </c>
      <c r="C46" s="9">
        <v>2.5</v>
      </c>
      <c r="D46" s="4">
        <f>16/75*100</f>
        <v>21.333333333333336</v>
      </c>
      <c r="E46" s="33">
        <v>17</v>
      </c>
      <c r="F46" s="33">
        <v>7</v>
      </c>
      <c r="G46" s="33">
        <v>8</v>
      </c>
      <c r="H46" s="33">
        <v>16</v>
      </c>
      <c r="I46" s="33">
        <v>26</v>
      </c>
      <c r="J46" s="2" t="s">
        <v>17</v>
      </c>
    </row>
  </sheetData>
  <mergeCells count="1">
    <mergeCell ref="B2:J2"/>
  </mergeCells>
  <phoneticPr fontId="3" type="noConversion"/>
  <conditionalFormatting sqref="J26 J29:J32 J45 D7:D46">
    <cfRule type="cellIs" dxfId="1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B2B9-9BFD-4AA7-94F7-10B93A2FC4BA}">
  <sheetPr>
    <pageSetUpPr fitToPage="1"/>
  </sheetPr>
  <dimension ref="B2:J46"/>
  <sheetViews>
    <sheetView showGridLines="0" workbookViewId="0">
      <selection sqref="A1:K50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40" t="s">
        <v>168</v>
      </c>
      <c r="C2" s="40"/>
      <c r="D2" s="40"/>
      <c r="E2" s="40"/>
      <c r="F2" s="40"/>
      <c r="G2" s="40"/>
      <c r="H2" s="40"/>
      <c r="I2" s="40"/>
      <c r="J2" s="40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10</v>
      </c>
      <c r="C4" s="16" t="s">
        <v>11</v>
      </c>
      <c r="E4" s="3" t="s">
        <v>0</v>
      </c>
      <c r="F4" s="16">
        <v>121</v>
      </c>
      <c r="G4" s="3" t="s">
        <v>12</v>
      </c>
      <c r="H4" s="19">
        <v>38.200000000000003</v>
      </c>
      <c r="I4" s="3" t="s">
        <v>13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7</v>
      </c>
      <c r="C6" s="3" t="s">
        <v>8</v>
      </c>
      <c r="D6" s="3" t="s">
        <v>18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9</v>
      </c>
    </row>
    <row r="7" spans="2:10" x14ac:dyDescent="0.3">
      <c r="B7" s="21">
        <v>1</v>
      </c>
      <c r="C7" s="9">
        <v>2.5</v>
      </c>
      <c r="D7" s="4">
        <f>10/58*100</f>
        <v>17.241379310344829</v>
      </c>
      <c r="E7" s="33">
        <v>10</v>
      </c>
      <c r="F7" s="33">
        <v>10</v>
      </c>
      <c r="G7" s="33">
        <v>24</v>
      </c>
      <c r="H7" s="33">
        <v>11</v>
      </c>
      <c r="I7" s="33">
        <v>3</v>
      </c>
      <c r="J7" s="2" t="s">
        <v>118</v>
      </c>
    </row>
    <row r="8" spans="2:10" x14ac:dyDescent="0.3">
      <c r="B8" s="21">
        <v>2</v>
      </c>
      <c r="C8" s="9">
        <v>2.5</v>
      </c>
      <c r="D8" s="4">
        <f>30/58*100</f>
        <v>51.724137931034484</v>
      </c>
      <c r="E8" s="33">
        <v>15</v>
      </c>
      <c r="F8" s="33">
        <v>7</v>
      </c>
      <c r="G8" s="33">
        <v>5</v>
      </c>
      <c r="H8" s="33">
        <v>1</v>
      </c>
      <c r="I8" s="33">
        <v>30</v>
      </c>
      <c r="J8" s="2" t="s">
        <v>118</v>
      </c>
    </row>
    <row r="9" spans="2:10" x14ac:dyDescent="0.3">
      <c r="B9" s="21">
        <v>3</v>
      </c>
      <c r="C9" s="9">
        <v>2.5</v>
      </c>
      <c r="D9" s="4">
        <f>27/58*100</f>
        <v>46.551724137931032</v>
      </c>
      <c r="E9" s="33">
        <v>4</v>
      </c>
      <c r="F9" s="33">
        <v>16</v>
      </c>
      <c r="G9" s="33">
        <v>8</v>
      </c>
      <c r="H9" s="33">
        <v>2</v>
      </c>
      <c r="I9" s="33">
        <v>27</v>
      </c>
      <c r="J9" s="2" t="s">
        <v>118</v>
      </c>
    </row>
    <row r="10" spans="2:10" x14ac:dyDescent="0.3">
      <c r="B10" s="21">
        <v>4</v>
      </c>
      <c r="C10" s="9">
        <v>2.5</v>
      </c>
      <c r="D10" s="4">
        <f>37/58*100</f>
        <v>63.793103448275865</v>
      </c>
      <c r="E10" s="33">
        <v>3</v>
      </c>
      <c r="F10" s="33">
        <v>5</v>
      </c>
      <c r="G10" s="33">
        <v>6</v>
      </c>
      <c r="H10" s="33">
        <v>5</v>
      </c>
      <c r="I10" s="33">
        <v>37</v>
      </c>
      <c r="J10" s="2" t="s">
        <v>118</v>
      </c>
    </row>
    <row r="11" spans="2:10" x14ac:dyDescent="0.3">
      <c r="B11" s="21">
        <v>5</v>
      </c>
      <c r="C11" s="9">
        <v>2.5</v>
      </c>
      <c r="D11" s="4">
        <f>21/58*100</f>
        <v>36.206896551724135</v>
      </c>
      <c r="E11" s="33">
        <v>2</v>
      </c>
      <c r="F11" s="33">
        <v>22</v>
      </c>
      <c r="G11" s="33">
        <v>21</v>
      </c>
      <c r="H11" s="33">
        <v>7</v>
      </c>
      <c r="I11" s="33">
        <v>5</v>
      </c>
      <c r="J11" s="2" t="s">
        <v>118</v>
      </c>
    </row>
    <row r="12" spans="2:10" x14ac:dyDescent="0.3">
      <c r="B12" s="21">
        <v>6</v>
      </c>
      <c r="C12" s="9">
        <v>2.5</v>
      </c>
      <c r="D12" s="4">
        <f>41/58*100</f>
        <v>70.689655172413794</v>
      </c>
      <c r="E12" s="33">
        <v>5</v>
      </c>
      <c r="F12" s="33">
        <v>2</v>
      </c>
      <c r="G12" s="33">
        <v>8</v>
      </c>
      <c r="H12" s="33">
        <v>41</v>
      </c>
      <c r="I12" s="33">
        <v>1</v>
      </c>
      <c r="J12" s="2" t="s">
        <v>118</v>
      </c>
    </row>
    <row r="13" spans="2:10" x14ac:dyDescent="0.3">
      <c r="B13" s="21">
        <v>7</v>
      </c>
      <c r="C13" s="9">
        <v>2.5</v>
      </c>
      <c r="D13" s="4">
        <f>31/58*100</f>
        <v>53.448275862068961</v>
      </c>
      <c r="E13" s="33">
        <v>5</v>
      </c>
      <c r="F13" s="33">
        <v>31</v>
      </c>
      <c r="G13" s="33">
        <v>6</v>
      </c>
      <c r="H13" s="33">
        <v>15</v>
      </c>
      <c r="I13" s="33">
        <v>0</v>
      </c>
      <c r="J13" s="2" t="s">
        <v>118</v>
      </c>
    </row>
    <row r="14" spans="2:10" x14ac:dyDescent="0.3">
      <c r="B14" s="21">
        <v>8</v>
      </c>
      <c r="C14" s="9">
        <v>2.5</v>
      </c>
      <c r="D14" s="4">
        <f>11/58*100</f>
        <v>18.96551724137931</v>
      </c>
      <c r="E14" s="33">
        <v>11</v>
      </c>
      <c r="F14" s="33">
        <v>6</v>
      </c>
      <c r="G14" s="33">
        <v>22</v>
      </c>
      <c r="H14" s="33">
        <v>12</v>
      </c>
      <c r="I14" s="33">
        <v>6</v>
      </c>
      <c r="J14" s="2" t="s">
        <v>118</v>
      </c>
    </row>
    <row r="15" spans="2:10" x14ac:dyDescent="0.3">
      <c r="B15" s="21">
        <v>9</v>
      </c>
      <c r="C15" s="9">
        <v>2.5</v>
      </c>
      <c r="D15" s="4">
        <f>34/58*100</f>
        <v>58.620689655172406</v>
      </c>
      <c r="E15" s="33">
        <v>1</v>
      </c>
      <c r="F15" s="33">
        <v>34</v>
      </c>
      <c r="G15" s="33">
        <v>5</v>
      </c>
      <c r="H15" s="33">
        <v>3</v>
      </c>
      <c r="I15" s="33">
        <v>14</v>
      </c>
      <c r="J15" s="2" t="s">
        <v>118</v>
      </c>
    </row>
    <row r="16" spans="2:10" x14ac:dyDescent="0.3">
      <c r="B16" s="21">
        <v>10</v>
      </c>
      <c r="C16" s="9">
        <v>2.5</v>
      </c>
      <c r="D16" s="4">
        <f>18/58*100</f>
        <v>31.03448275862069</v>
      </c>
      <c r="E16" s="33">
        <v>4</v>
      </c>
      <c r="F16" s="33">
        <v>6</v>
      </c>
      <c r="G16" s="33">
        <v>13</v>
      </c>
      <c r="H16" s="33">
        <v>18</v>
      </c>
      <c r="I16" s="33">
        <v>16</v>
      </c>
      <c r="J16" s="2" t="s">
        <v>118</v>
      </c>
    </row>
    <row r="17" spans="2:10" x14ac:dyDescent="0.3">
      <c r="B17" s="21">
        <v>11</v>
      </c>
      <c r="C17" s="9">
        <v>2.5</v>
      </c>
      <c r="D17" s="4">
        <f>28/58*100</f>
        <v>48.275862068965516</v>
      </c>
      <c r="E17" s="33">
        <v>9</v>
      </c>
      <c r="F17" s="33">
        <v>3</v>
      </c>
      <c r="G17" s="33">
        <v>28</v>
      </c>
      <c r="H17" s="33">
        <v>12</v>
      </c>
      <c r="I17" s="33">
        <v>5</v>
      </c>
      <c r="J17" s="2" t="s">
        <v>119</v>
      </c>
    </row>
    <row r="18" spans="2:10" x14ac:dyDescent="0.3">
      <c r="B18" s="21">
        <v>12</v>
      </c>
      <c r="C18" s="9">
        <v>2.5</v>
      </c>
      <c r="D18" s="4">
        <f>15/58*100</f>
        <v>25.862068965517242</v>
      </c>
      <c r="E18" s="33">
        <v>10</v>
      </c>
      <c r="F18" s="33">
        <v>9</v>
      </c>
      <c r="G18" s="33">
        <v>19</v>
      </c>
      <c r="H18" s="33">
        <v>15</v>
      </c>
      <c r="I18" s="33">
        <v>4</v>
      </c>
      <c r="J18" s="2" t="s">
        <v>119</v>
      </c>
    </row>
    <row r="19" spans="2:10" x14ac:dyDescent="0.3">
      <c r="B19" s="21">
        <v>13</v>
      </c>
      <c r="C19" s="9">
        <v>2.5</v>
      </c>
      <c r="D19" s="4">
        <f>18/58*100</f>
        <v>31.03448275862069</v>
      </c>
      <c r="E19" s="33">
        <v>13</v>
      </c>
      <c r="F19" s="33">
        <v>20</v>
      </c>
      <c r="G19" s="33">
        <v>18</v>
      </c>
      <c r="H19" s="33">
        <v>4</v>
      </c>
      <c r="I19" s="33">
        <v>1</v>
      </c>
      <c r="J19" s="2" t="s">
        <v>119</v>
      </c>
    </row>
    <row r="20" spans="2:10" x14ac:dyDescent="0.3">
      <c r="B20" s="21">
        <v>14</v>
      </c>
      <c r="C20" s="9">
        <v>2.5</v>
      </c>
      <c r="D20" s="4">
        <f>12/58*100</f>
        <v>20.689655172413794</v>
      </c>
      <c r="E20" s="33">
        <v>27</v>
      </c>
      <c r="F20" s="33">
        <v>11</v>
      </c>
      <c r="G20" s="33">
        <v>12</v>
      </c>
      <c r="H20" s="33">
        <v>4</v>
      </c>
      <c r="I20" s="33">
        <v>3</v>
      </c>
      <c r="J20" s="2" t="s">
        <v>119</v>
      </c>
    </row>
    <row r="21" spans="2:10" x14ac:dyDescent="0.3">
      <c r="B21" s="21">
        <v>15</v>
      </c>
      <c r="C21" s="9">
        <v>2.5</v>
      </c>
      <c r="D21" s="4">
        <f>13/58*100</f>
        <v>22.413793103448278</v>
      </c>
      <c r="E21" s="33">
        <v>15</v>
      </c>
      <c r="F21" s="33">
        <v>11</v>
      </c>
      <c r="G21" s="33">
        <v>12</v>
      </c>
      <c r="H21" s="33">
        <v>13</v>
      </c>
      <c r="I21" s="33">
        <v>6</v>
      </c>
      <c r="J21" s="2" t="s">
        <v>119</v>
      </c>
    </row>
    <row r="22" spans="2:10" x14ac:dyDescent="0.3">
      <c r="B22" s="21">
        <v>16</v>
      </c>
      <c r="C22" s="9">
        <v>2.5</v>
      </c>
      <c r="D22" s="4">
        <f>13/58*100</f>
        <v>22.413793103448278</v>
      </c>
      <c r="E22" s="33">
        <v>13</v>
      </c>
      <c r="F22" s="33">
        <v>10</v>
      </c>
      <c r="G22" s="33">
        <v>12</v>
      </c>
      <c r="H22" s="33">
        <v>12</v>
      </c>
      <c r="I22" s="33">
        <v>10</v>
      </c>
      <c r="J22" s="2" t="s">
        <v>119</v>
      </c>
    </row>
    <row r="23" spans="2:10" x14ac:dyDescent="0.3">
      <c r="B23" s="21">
        <v>17</v>
      </c>
      <c r="C23" s="9">
        <v>2.5</v>
      </c>
      <c r="D23" s="4">
        <f>19/58*100</f>
        <v>32.758620689655174</v>
      </c>
      <c r="E23" s="33">
        <v>7</v>
      </c>
      <c r="F23" s="33">
        <v>4</v>
      </c>
      <c r="G23" s="33">
        <v>17</v>
      </c>
      <c r="H23" s="33">
        <v>10</v>
      </c>
      <c r="I23" s="33">
        <v>19</v>
      </c>
      <c r="J23" s="2" t="s">
        <v>119</v>
      </c>
    </row>
    <row r="24" spans="2:10" x14ac:dyDescent="0.3">
      <c r="B24" s="20">
        <v>18</v>
      </c>
      <c r="C24" s="9">
        <v>2.5</v>
      </c>
      <c r="D24" s="4">
        <f>25/58*100</f>
        <v>43.103448275862064</v>
      </c>
      <c r="E24" s="33">
        <v>4</v>
      </c>
      <c r="F24" s="33">
        <v>10</v>
      </c>
      <c r="G24" s="33">
        <v>25</v>
      </c>
      <c r="H24" s="33">
        <v>11</v>
      </c>
      <c r="I24" s="33">
        <v>7</v>
      </c>
      <c r="J24" s="2" t="s">
        <v>119</v>
      </c>
    </row>
    <row r="25" spans="2:10" x14ac:dyDescent="0.3">
      <c r="B25" s="20">
        <v>19</v>
      </c>
      <c r="C25" s="9">
        <v>2.5</v>
      </c>
      <c r="D25" s="4">
        <f>18/58*100</f>
        <v>31.03448275862069</v>
      </c>
      <c r="E25" s="33">
        <v>4</v>
      </c>
      <c r="F25" s="33">
        <v>18</v>
      </c>
      <c r="G25" s="33">
        <v>14</v>
      </c>
      <c r="H25" s="33">
        <v>14</v>
      </c>
      <c r="I25" s="33">
        <v>7</v>
      </c>
      <c r="J25" s="2" t="s">
        <v>119</v>
      </c>
    </row>
    <row r="26" spans="2:10" x14ac:dyDescent="0.3">
      <c r="B26" s="20">
        <v>20</v>
      </c>
      <c r="C26" s="9">
        <v>2.5</v>
      </c>
      <c r="D26" s="4">
        <f>21/58*100</f>
        <v>36.206896551724135</v>
      </c>
      <c r="E26" s="33">
        <v>7</v>
      </c>
      <c r="F26" s="33">
        <v>6</v>
      </c>
      <c r="G26" s="33">
        <v>20</v>
      </c>
      <c r="H26" s="33">
        <v>3</v>
      </c>
      <c r="I26" s="33">
        <v>21</v>
      </c>
      <c r="J26" s="2" t="s">
        <v>119</v>
      </c>
    </row>
    <row r="27" spans="2:10" x14ac:dyDescent="0.3">
      <c r="B27" s="20">
        <v>21</v>
      </c>
      <c r="C27" s="9">
        <v>2.5</v>
      </c>
      <c r="D27" s="4">
        <f>16/58*100</f>
        <v>27.586206896551722</v>
      </c>
      <c r="E27" s="33">
        <v>16</v>
      </c>
      <c r="F27" s="33">
        <v>4</v>
      </c>
      <c r="G27" s="33">
        <v>12</v>
      </c>
      <c r="H27" s="33">
        <v>12</v>
      </c>
      <c r="I27" s="33">
        <v>13</v>
      </c>
      <c r="J27" s="2" t="s">
        <v>120</v>
      </c>
    </row>
    <row r="28" spans="2:10" x14ac:dyDescent="0.3">
      <c r="B28" s="20">
        <v>22</v>
      </c>
      <c r="C28" s="9">
        <v>2.5</v>
      </c>
      <c r="D28" s="4">
        <f>26/58*100</f>
        <v>44.827586206896555</v>
      </c>
      <c r="E28" s="33">
        <v>2</v>
      </c>
      <c r="F28" s="33">
        <v>12</v>
      </c>
      <c r="G28" s="33">
        <v>14</v>
      </c>
      <c r="H28" s="33">
        <v>26</v>
      </c>
      <c r="I28" s="33">
        <v>4</v>
      </c>
      <c r="J28" s="2" t="s">
        <v>120</v>
      </c>
    </row>
    <row r="29" spans="2:10" x14ac:dyDescent="0.3">
      <c r="B29" s="20">
        <v>23</v>
      </c>
      <c r="C29" s="9">
        <v>2.5</v>
      </c>
      <c r="D29" s="4">
        <f>23/58*100</f>
        <v>39.655172413793103</v>
      </c>
      <c r="E29" s="33">
        <v>23</v>
      </c>
      <c r="F29" s="33">
        <v>6</v>
      </c>
      <c r="G29" s="33">
        <v>8</v>
      </c>
      <c r="H29" s="33">
        <v>7</v>
      </c>
      <c r="I29" s="33">
        <v>13</v>
      </c>
      <c r="J29" s="2" t="s">
        <v>120</v>
      </c>
    </row>
    <row r="30" spans="2:10" x14ac:dyDescent="0.3">
      <c r="B30" s="20">
        <v>24</v>
      </c>
      <c r="C30" s="9">
        <v>2.5</v>
      </c>
      <c r="D30" s="4">
        <f>24/58*100</f>
        <v>41.379310344827587</v>
      </c>
      <c r="E30" s="33">
        <v>13</v>
      </c>
      <c r="F30" s="33">
        <v>8</v>
      </c>
      <c r="G30" s="33">
        <v>6</v>
      </c>
      <c r="H30" s="33">
        <v>24</v>
      </c>
      <c r="I30" s="33">
        <v>6</v>
      </c>
      <c r="J30" s="2" t="s">
        <v>120</v>
      </c>
    </row>
    <row r="31" spans="2:10" x14ac:dyDescent="0.3">
      <c r="B31" s="20">
        <v>25</v>
      </c>
      <c r="C31" s="9">
        <v>2.5</v>
      </c>
      <c r="D31" s="4">
        <f>34/58*100</f>
        <v>58.620689655172406</v>
      </c>
      <c r="E31" s="33">
        <v>34</v>
      </c>
      <c r="F31" s="33">
        <v>1</v>
      </c>
      <c r="G31" s="33">
        <v>2</v>
      </c>
      <c r="H31" s="33">
        <v>12</v>
      </c>
      <c r="I31" s="33">
        <v>8</v>
      </c>
      <c r="J31" s="2" t="s">
        <v>120</v>
      </c>
    </row>
    <row r="32" spans="2:10" x14ac:dyDescent="0.3">
      <c r="B32" s="20">
        <v>26</v>
      </c>
      <c r="C32" s="9">
        <v>2.5</v>
      </c>
      <c r="D32" s="4">
        <f>26/58*100</f>
        <v>44.827586206896555</v>
      </c>
      <c r="E32" s="33">
        <v>8</v>
      </c>
      <c r="F32" s="33">
        <v>7</v>
      </c>
      <c r="G32" s="33">
        <v>26</v>
      </c>
      <c r="H32" s="33">
        <v>15</v>
      </c>
      <c r="I32" s="33">
        <v>2</v>
      </c>
      <c r="J32" s="2" t="s">
        <v>120</v>
      </c>
    </row>
    <row r="33" spans="2:10" x14ac:dyDescent="0.3">
      <c r="B33" s="20">
        <v>27</v>
      </c>
      <c r="C33" s="9">
        <v>2.5</v>
      </c>
      <c r="D33" s="4">
        <f>22/58*100</f>
        <v>37.931034482758619</v>
      </c>
      <c r="E33" s="33">
        <v>8</v>
      </c>
      <c r="F33" s="33">
        <v>10</v>
      </c>
      <c r="G33" s="33">
        <v>22</v>
      </c>
      <c r="H33" s="33">
        <v>10</v>
      </c>
      <c r="I33" s="33">
        <v>8</v>
      </c>
      <c r="J33" s="2" t="s">
        <v>120</v>
      </c>
    </row>
    <row r="34" spans="2:10" x14ac:dyDescent="0.3">
      <c r="B34" s="20">
        <v>28</v>
      </c>
      <c r="C34" s="9">
        <v>2.5</v>
      </c>
      <c r="D34" s="4">
        <f>32/58*100</f>
        <v>55.172413793103445</v>
      </c>
      <c r="E34" s="33">
        <v>6</v>
      </c>
      <c r="F34" s="33">
        <v>9</v>
      </c>
      <c r="G34" s="33">
        <v>32</v>
      </c>
      <c r="H34" s="33">
        <v>4</v>
      </c>
      <c r="I34" s="33">
        <v>7</v>
      </c>
      <c r="J34" s="2" t="s">
        <v>120</v>
      </c>
    </row>
    <row r="35" spans="2:10" x14ac:dyDescent="0.3">
      <c r="B35" s="20">
        <v>29</v>
      </c>
      <c r="C35" s="9">
        <v>2.5</v>
      </c>
      <c r="D35" s="4">
        <f>17/58*100</f>
        <v>29.310344827586203</v>
      </c>
      <c r="E35" s="33">
        <v>10</v>
      </c>
      <c r="F35" s="33">
        <v>5</v>
      </c>
      <c r="G35" s="33">
        <v>19</v>
      </c>
      <c r="H35" s="33">
        <v>17</v>
      </c>
      <c r="I35" s="33">
        <v>7</v>
      </c>
      <c r="J35" s="2" t="s">
        <v>120</v>
      </c>
    </row>
    <row r="36" spans="2:10" x14ac:dyDescent="0.3">
      <c r="B36" s="20">
        <v>30</v>
      </c>
      <c r="C36" s="9">
        <v>2.5</v>
      </c>
      <c r="D36" s="4">
        <f>7/58*100</f>
        <v>12.068965517241379</v>
      </c>
      <c r="E36" s="33">
        <v>10</v>
      </c>
      <c r="F36" s="33">
        <v>10</v>
      </c>
      <c r="G36" s="33">
        <v>13</v>
      </c>
      <c r="H36" s="33">
        <v>17</v>
      </c>
      <c r="I36" s="33">
        <v>7</v>
      </c>
      <c r="J36" s="2" t="s">
        <v>120</v>
      </c>
    </row>
    <row r="37" spans="2:10" x14ac:dyDescent="0.3">
      <c r="B37" s="20">
        <v>31</v>
      </c>
      <c r="C37" s="9">
        <v>2.5</v>
      </c>
      <c r="D37" s="4">
        <f>23/58*100</f>
        <v>39.655172413793103</v>
      </c>
      <c r="E37" s="33">
        <v>6</v>
      </c>
      <c r="F37" s="33">
        <v>4</v>
      </c>
      <c r="G37" s="33">
        <v>18</v>
      </c>
      <c r="H37" s="33">
        <v>7</v>
      </c>
      <c r="I37" s="33">
        <v>23</v>
      </c>
      <c r="J37" s="2" t="s">
        <v>121</v>
      </c>
    </row>
    <row r="38" spans="2:10" x14ac:dyDescent="0.3">
      <c r="B38" s="20">
        <v>32</v>
      </c>
      <c r="C38" s="9">
        <v>2.5</v>
      </c>
      <c r="D38" s="4">
        <f>37/58*100</f>
        <v>63.793103448275865</v>
      </c>
      <c r="E38" s="33">
        <v>4</v>
      </c>
      <c r="F38" s="33">
        <v>3</v>
      </c>
      <c r="G38" s="33">
        <v>3</v>
      </c>
      <c r="H38" s="33">
        <v>37</v>
      </c>
      <c r="I38" s="33">
        <v>11</v>
      </c>
      <c r="J38" s="2" t="s">
        <v>121</v>
      </c>
    </row>
    <row r="39" spans="2:10" x14ac:dyDescent="0.3">
      <c r="B39" s="20">
        <v>33</v>
      </c>
      <c r="C39" s="9">
        <v>2.5</v>
      </c>
      <c r="D39" s="4">
        <f>20/58*100</f>
        <v>34.482758620689658</v>
      </c>
      <c r="E39" s="33">
        <v>4</v>
      </c>
      <c r="F39" s="33">
        <v>2</v>
      </c>
      <c r="G39" s="33">
        <v>20</v>
      </c>
      <c r="H39" s="33">
        <v>4</v>
      </c>
      <c r="I39" s="33">
        <v>28</v>
      </c>
      <c r="J39" s="2" t="s">
        <v>121</v>
      </c>
    </row>
    <row r="40" spans="2:10" x14ac:dyDescent="0.3">
      <c r="B40" s="20">
        <v>34</v>
      </c>
      <c r="C40" s="9">
        <v>2.5</v>
      </c>
      <c r="D40" s="4">
        <f>40/58*100</f>
        <v>68.965517241379317</v>
      </c>
      <c r="E40" s="33">
        <v>10</v>
      </c>
      <c r="F40" s="33">
        <v>7</v>
      </c>
      <c r="G40" s="33">
        <v>40</v>
      </c>
      <c r="H40" s="33">
        <v>1</v>
      </c>
      <c r="I40" s="33">
        <v>0</v>
      </c>
      <c r="J40" s="2" t="s">
        <v>121</v>
      </c>
    </row>
    <row r="41" spans="2:10" x14ac:dyDescent="0.3">
      <c r="B41" s="20">
        <v>35</v>
      </c>
      <c r="C41" s="9">
        <v>2.5</v>
      </c>
      <c r="D41" s="4">
        <f>33/58*100</f>
        <v>56.896551724137936</v>
      </c>
      <c r="E41" s="33">
        <v>2</v>
      </c>
      <c r="F41" s="33">
        <v>33</v>
      </c>
      <c r="G41" s="33">
        <v>2</v>
      </c>
      <c r="H41" s="33">
        <v>19</v>
      </c>
      <c r="I41" s="33">
        <v>2</v>
      </c>
      <c r="J41" s="2" t="s">
        <v>121</v>
      </c>
    </row>
    <row r="42" spans="2:10" x14ac:dyDescent="0.3">
      <c r="B42" s="20">
        <v>36</v>
      </c>
      <c r="C42" s="9">
        <v>2.5</v>
      </c>
      <c r="D42" s="4">
        <f>19/58*100</f>
        <v>32.758620689655174</v>
      </c>
      <c r="E42" s="33">
        <v>2</v>
      </c>
      <c r="F42" s="33">
        <v>5</v>
      </c>
      <c r="G42" s="33">
        <v>5</v>
      </c>
      <c r="H42" s="33">
        <v>19</v>
      </c>
      <c r="I42" s="33">
        <v>26</v>
      </c>
      <c r="J42" s="2" t="s">
        <v>121</v>
      </c>
    </row>
    <row r="43" spans="2:10" x14ac:dyDescent="0.3">
      <c r="B43" s="20">
        <v>37</v>
      </c>
      <c r="C43" s="9">
        <v>2.5</v>
      </c>
      <c r="D43" s="4">
        <f>14/58*100</f>
        <v>24.137931034482758</v>
      </c>
      <c r="E43" s="33">
        <v>4</v>
      </c>
      <c r="F43" s="33">
        <v>14</v>
      </c>
      <c r="G43" s="33">
        <v>21</v>
      </c>
      <c r="H43" s="33">
        <v>10</v>
      </c>
      <c r="I43" s="33">
        <v>9</v>
      </c>
      <c r="J43" s="2" t="s">
        <v>121</v>
      </c>
    </row>
    <row r="44" spans="2:10" x14ac:dyDescent="0.3">
      <c r="B44" s="20">
        <v>38</v>
      </c>
      <c r="C44" s="9">
        <v>2.5</v>
      </c>
      <c r="D44" s="4">
        <f>36/58*100</f>
        <v>62.068965517241381</v>
      </c>
      <c r="E44" s="33">
        <v>2</v>
      </c>
      <c r="F44" s="33">
        <v>11</v>
      </c>
      <c r="G44" s="33">
        <v>4</v>
      </c>
      <c r="H44" s="33">
        <v>36</v>
      </c>
      <c r="I44" s="33">
        <v>5</v>
      </c>
      <c r="J44" s="2" t="s">
        <v>121</v>
      </c>
    </row>
    <row r="45" spans="2:10" x14ac:dyDescent="0.3">
      <c r="B45" s="20">
        <v>39</v>
      </c>
      <c r="C45" s="9">
        <v>2.5</v>
      </c>
      <c r="D45" s="4">
        <f>38/58*100</f>
        <v>65.517241379310349</v>
      </c>
      <c r="E45" s="33">
        <v>1</v>
      </c>
      <c r="F45" s="33">
        <v>7</v>
      </c>
      <c r="G45" s="33">
        <v>7</v>
      </c>
      <c r="H45" s="33">
        <v>4</v>
      </c>
      <c r="I45" s="33">
        <v>38</v>
      </c>
      <c r="J45" s="2" t="s">
        <v>121</v>
      </c>
    </row>
    <row r="46" spans="2:10" x14ac:dyDescent="0.3">
      <c r="B46" s="20">
        <v>40</v>
      </c>
      <c r="C46" s="9">
        <v>2.5</v>
      </c>
      <c r="D46" s="4">
        <f>19/58*100</f>
        <v>32.758620689655174</v>
      </c>
      <c r="E46" s="33">
        <v>7</v>
      </c>
      <c r="F46" s="33">
        <v>0</v>
      </c>
      <c r="G46" s="33">
        <v>20</v>
      </c>
      <c r="H46" s="33">
        <v>12</v>
      </c>
      <c r="I46" s="33">
        <v>19</v>
      </c>
      <c r="J46" s="2" t="s">
        <v>121</v>
      </c>
    </row>
  </sheetData>
  <mergeCells count="1">
    <mergeCell ref="B2:J2"/>
  </mergeCells>
  <phoneticPr fontId="1" type="noConversion"/>
  <conditionalFormatting sqref="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자연과학개론통계표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2024-10-07T09:46:17Z</dcterms:modified>
</cp:coreProperties>
</file>