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업무폴더\모의고사\2025\9월\"/>
    </mc:Choice>
  </mc:AlternateContent>
  <xr:revisionPtr revIDLastSave="0" documentId="13_ncr:1_{DD315502-3B20-4F50-8515-702E8E795652}" xr6:coauthVersionLast="47" xr6:coauthVersionMax="47" xr10:uidLastSave="{00000000-0000-0000-0000-000000000000}"/>
  <bookViews>
    <workbookView xWindow="4080" yWindow="3705" windowWidth="26655" windowHeight="16185" firstSheet="3" activeTab="6" xr2:uid="{8285149A-4ECC-412F-AB7E-11852A5A0DCD}"/>
  </bookViews>
  <sheets>
    <sheet name="전체통계표" sheetId="7" r:id="rId1"/>
    <sheet name="산업재산권법통계표" sheetId="5" r:id="rId2"/>
    <sheet name="민법통계표" sheetId="2" r:id="rId3"/>
    <sheet name="자연과학통계표" sheetId="8" r:id="rId4"/>
    <sheet name="문항분석표(산업재산권법)" sheetId="4" r:id="rId5"/>
    <sheet name="문항분석표(민법개론)" sheetId="3" r:id="rId6"/>
    <sheet name="문항분석표(자연과학)" sheetId="9" r:id="rId7"/>
  </sheets>
  <externalReferences>
    <externalReference r:id="rId8"/>
  </externalReferences>
  <definedNames>
    <definedName name="_xlnm._FilterDatabase" localSheetId="2" hidden="1">민법통계표!#REF!</definedName>
    <definedName name="_xlnm._FilterDatabase" localSheetId="3" hidden="1">자연과학통계표!#REF!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9" l="1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H4" i="9"/>
  <c r="F4" i="9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H4" i="3"/>
  <c r="F4" i="3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H4" i="4"/>
  <c r="F4" i="4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01" i="8"/>
  <c r="G100" i="8"/>
  <c r="G99" i="8"/>
  <c r="G5" i="8"/>
  <c r="F6" i="8"/>
  <c r="G6" i="8"/>
  <c r="F7" i="8"/>
  <c r="G7" i="8" s="1"/>
  <c r="F8" i="8"/>
  <c r="G8" i="8" s="1"/>
  <c r="F9" i="8"/>
  <c r="G9" i="8" s="1"/>
  <c r="F10" i="8"/>
  <c r="G10" i="8" s="1"/>
  <c r="F11" i="8"/>
  <c r="G11" i="8" s="1"/>
  <c r="F12" i="8"/>
  <c r="G12" i="8" s="1"/>
  <c r="F13" i="8"/>
  <c r="G13" i="8" s="1"/>
  <c r="F14" i="8"/>
  <c r="G14" i="8" s="1"/>
  <c r="F15" i="8"/>
  <c r="G15" i="8" s="1"/>
  <c r="F16" i="8"/>
  <c r="G16" i="8"/>
  <c r="F17" i="8"/>
  <c r="G17" i="8" s="1"/>
  <c r="F18" i="8"/>
  <c r="G18" i="8"/>
  <c r="F19" i="8"/>
  <c r="G19" i="8" s="1"/>
  <c r="F20" i="8"/>
  <c r="G20" i="8" s="1"/>
  <c r="F21" i="8"/>
  <c r="G21" i="8" s="1"/>
  <c r="F22" i="8"/>
  <c r="G22" i="8" s="1"/>
  <c r="F23" i="8"/>
  <c r="G23" i="8" s="1"/>
  <c r="F24" i="8"/>
  <c r="G24" i="8" s="1"/>
  <c r="F25" i="8"/>
  <c r="G25" i="8" s="1"/>
  <c r="F26" i="8"/>
  <c r="G26" i="8" s="1"/>
  <c r="F27" i="8"/>
  <c r="G27" i="8" s="1"/>
  <c r="F28" i="8"/>
  <c r="G28" i="8"/>
  <c r="F29" i="8"/>
  <c r="G29" i="8" s="1"/>
  <c r="F30" i="8"/>
  <c r="G30" i="8" s="1"/>
  <c r="F31" i="8"/>
  <c r="G31" i="8" s="1"/>
  <c r="F32" i="8"/>
  <c r="G32" i="8" s="1"/>
  <c r="F33" i="8"/>
  <c r="G33" i="8" s="1"/>
  <c r="F34" i="8"/>
  <c r="G34" i="8" s="1"/>
  <c r="F35" i="8"/>
  <c r="G35" i="8" s="1"/>
  <c r="F36" i="8"/>
  <c r="G36" i="8" s="1"/>
  <c r="F37" i="8"/>
  <c r="G37" i="8" s="1"/>
  <c r="F38" i="8"/>
  <c r="G38" i="8" s="1"/>
  <c r="F39" i="8"/>
  <c r="G39" i="8" s="1"/>
  <c r="F40" i="8"/>
  <c r="G40" i="8"/>
  <c r="F41" i="8"/>
  <c r="G41" i="8" s="1"/>
  <c r="F42" i="8"/>
  <c r="G42" i="8" s="1"/>
  <c r="F43" i="8"/>
  <c r="G43" i="8" s="1"/>
  <c r="F44" i="8"/>
  <c r="G44" i="8" s="1"/>
  <c r="F45" i="8"/>
  <c r="G45" i="8" s="1"/>
  <c r="F46" i="8"/>
  <c r="G46" i="8" s="1"/>
  <c r="F47" i="8"/>
  <c r="G47" i="8" s="1"/>
  <c r="F48" i="8"/>
  <c r="G48" i="8" s="1"/>
  <c r="F49" i="8"/>
  <c r="G49" i="8" s="1"/>
  <c r="F50" i="8"/>
  <c r="G50" i="8" s="1"/>
  <c r="F51" i="8"/>
  <c r="G51" i="8" s="1"/>
  <c r="F52" i="8"/>
  <c r="G52" i="8"/>
  <c r="F53" i="8"/>
  <c r="G53" i="8" s="1"/>
  <c r="F54" i="8"/>
  <c r="G54" i="8" s="1"/>
  <c r="F55" i="8"/>
  <c r="G55" i="8" s="1"/>
  <c r="F56" i="8"/>
  <c r="G56" i="8" s="1"/>
  <c r="F57" i="8"/>
  <c r="G57" i="8" s="1"/>
  <c r="F58" i="8"/>
  <c r="G58" i="8" s="1"/>
  <c r="F59" i="8"/>
  <c r="G59" i="8" s="1"/>
  <c r="F60" i="8"/>
  <c r="G60" i="8" s="1"/>
  <c r="F61" i="8"/>
  <c r="G61" i="8" s="1"/>
  <c r="F62" i="8"/>
  <c r="G62" i="8" s="1"/>
  <c r="F63" i="8"/>
  <c r="G63" i="8" s="1"/>
  <c r="F64" i="8"/>
  <c r="G64" i="8"/>
  <c r="F65" i="8"/>
  <c r="G65" i="8" s="1"/>
  <c r="F66" i="8"/>
  <c r="G66" i="8" s="1"/>
  <c r="F67" i="8"/>
  <c r="G67" i="8" s="1"/>
  <c r="F68" i="8"/>
  <c r="G68" i="8" s="1"/>
  <c r="F69" i="8"/>
  <c r="G69" i="8" s="1"/>
  <c r="F70" i="8"/>
  <c r="G70" i="8" s="1"/>
  <c r="F71" i="8"/>
  <c r="G71" i="8" s="1"/>
  <c r="F72" i="8"/>
  <c r="G72" i="8" s="1"/>
  <c r="F73" i="8"/>
  <c r="G73" i="8" s="1"/>
  <c r="F74" i="8"/>
  <c r="G74" i="8" s="1"/>
  <c r="F75" i="8"/>
  <c r="G75" i="8" s="1"/>
  <c r="F76" i="8"/>
  <c r="G76" i="8"/>
  <c r="F77" i="8"/>
  <c r="G77" i="8" s="1"/>
  <c r="F78" i="8"/>
  <c r="G78" i="8" s="1"/>
  <c r="F79" i="8"/>
  <c r="G79" i="8" s="1"/>
  <c r="F80" i="8"/>
  <c r="G80" i="8" s="1"/>
  <c r="F81" i="8"/>
  <c r="G81" i="8" s="1"/>
  <c r="F82" i="8"/>
  <c r="G82" i="8" s="1"/>
  <c r="F83" i="8"/>
  <c r="G83" i="8" s="1"/>
  <c r="F84" i="8"/>
  <c r="G84" i="8" s="1"/>
  <c r="F85" i="8"/>
  <c r="G85" i="8" s="1"/>
  <c r="F86" i="8"/>
  <c r="G86" i="8" s="1"/>
  <c r="F87" i="8"/>
  <c r="G87" i="8" s="1"/>
  <c r="F88" i="8"/>
  <c r="G88" i="8"/>
  <c r="F89" i="8"/>
  <c r="G89" i="8" s="1"/>
  <c r="F90" i="8"/>
  <c r="G90" i="8" s="1"/>
  <c r="F91" i="8"/>
  <c r="G91" i="8" s="1"/>
  <c r="F92" i="8"/>
  <c r="G92" i="8" s="1"/>
  <c r="F93" i="8"/>
  <c r="G93" i="8" s="1"/>
  <c r="F94" i="8"/>
  <c r="G94" i="8" s="1"/>
  <c r="F95" i="8"/>
  <c r="G95" i="8" s="1"/>
  <c r="F96" i="8"/>
  <c r="G96" i="8" s="1"/>
  <c r="F97" i="8"/>
  <c r="G97" i="8" s="1"/>
  <c r="F98" i="8"/>
  <c r="G98" i="8" s="1"/>
  <c r="F99" i="8"/>
  <c r="F5" i="8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03" i="2"/>
  <c r="G102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G102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03" i="7"/>
  <c r="J102" i="7"/>
  <c r="G5" i="5"/>
  <c r="T53" i="7"/>
  <c r="T52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5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26" i="7"/>
  <c r="H64" i="7"/>
  <c r="H32" i="7"/>
  <c r="H70" i="7"/>
  <c r="H120" i="7"/>
  <c r="H82" i="7"/>
  <c r="H72" i="7"/>
  <c r="H74" i="7"/>
  <c r="H121" i="7"/>
  <c r="H122" i="7"/>
  <c r="H85" i="7"/>
  <c r="H36" i="7"/>
  <c r="H97" i="7"/>
  <c r="H22" i="7"/>
  <c r="H67" i="7"/>
  <c r="H83" i="7"/>
  <c r="H123" i="7"/>
  <c r="H17" i="7"/>
  <c r="H42" i="7"/>
  <c r="H98" i="7"/>
  <c r="H13" i="7"/>
  <c r="H124" i="7"/>
  <c r="H23" i="7"/>
  <c r="H39" i="7"/>
  <c r="H125" i="7"/>
  <c r="H43" i="7"/>
  <c r="H126" i="7"/>
  <c r="H33" i="7"/>
  <c r="H102" i="7"/>
  <c r="H59" i="7"/>
  <c r="F5" i="2"/>
  <c r="Q24" i="8"/>
  <c r="F5" i="5"/>
  <c r="F49" i="5"/>
  <c r="F68" i="5"/>
  <c r="F64" i="5"/>
  <c r="F24" i="5"/>
  <c r="F50" i="5"/>
  <c r="F74" i="5"/>
  <c r="F16" i="5"/>
  <c r="F38" i="5"/>
  <c r="F42" i="5"/>
  <c r="F78" i="5"/>
  <c r="F17" i="5"/>
  <c r="F69" i="5"/>
  <c r="F43" i="5"/>
  <c r="F12" i="5"/>
  <c r="F91" i="5"/>
  <c r="F44" i="5"/>
  <c r="F79" i="5"/>
  <c r="F51" i="5"/>
  <c r="F84" i="5"/>
  <c r="F99" i="5"/>
  <c r="F86" i="5"/>
  <c r="F83" i="5"/>
  <c r="F18" i="5"/>
  <c r="F45" i="5"/>
  <c r="F94" i="5"/>
  <c r="F101" i="5"/>
  <c r="F87" i="5"/>
  <c r="F52" i="5"/>
  <c r="F100" i="5"/>
  <c r="F97" i="5"/>
  <c r="F81" i="5"/>
  <c r="F23" i="5"/>
  <c r="F6" i="5"/>
  <c r="F53" i="5"/>
  <c r="F58" i="5"/>
  <c r="F32" i="5"/>
  <c r="F54" i="5"/>
  <c r="F25" i="5"/>
  <c r="F88" i="5"/>
  <c r="F7" i="5"/>
  <c r="F92" i="5"/>
  <c r="F75" i="5"/>
  <c r="F26" i="5"/>
  <c r="F65" i="5"/>
  <c r="F89" i="5"/>
  <c r="F39" i="5"/>
  <c r="F61" i="5"/>
  <c r="F93" i="5"/>
  <c r="F46" i="5"/>
  <c r="F59" i="5"/>
  <c r="F27" i="5"/>
  <c r="F13" i="5"/>
  <c r="F80" i="5"/>
  <c r="F33" i="5"/>
  <c r="F8" i="5"/>
  <c r="F62" i="5"/>
  <c r="F30" i="5"/>
  <c r="F40" i="5"/>
  <c r="F66" i="5"/>
  <c r="F55" i="5"/>
  <c r="F14" i="5"/>
  <c r="F85" i="5"/>
  <c r="F47" i="5"/>
  <c r="F34" i="5"/>
  <c r="F98" i="5"/>
  <c r="F90" i="5"/>
  <c r="F76" i="5"/>
  <c r="F9" i="5"/>
  <c r="F19" i="5"/>
  <c r="F15" i="5"/>
  <c r="F35" i="5"/>
  <c r="F28" i="5"/>
  <c r="F56" i="5"/>
  <c r="F31" i="5"/>
  <c r="F10" i="5"/>
  <c r="F48" i="5"/>
  <c r="F36" i="5"/>
  <c r="F77" i="5"/>
  <c r="F70" i="5"/>
  <c r="F67" i="5"/>
  <c r="F71" i="5"/>
  <c r="F95" i="5"/>
  <c r="F63" i="5"/>
  <c r="F72" i="5"/>
  <c r="F11" i="5"/>
  <c r="F73" i="5"/>
  <c r="F82" i="5"/>
  <c r="F20" i="5"/>
  <c r="F57" i="5"/>
  <c r="F96" i="5"/>
  <c r="F21" i="5"/>
  <c r="F22" i="5"/>
  <c r="F29" i="5"/>
  <c r="F41" i="5"/>
  <c r="F37" i="5"/>
  <c r="F60" i="5"/>
  <c r="H11" i="7"/>
  <c r="H55" i="7"/>
  <c r="H51" i="7"/>
  <c r="H71" i="7"/>
  <c r="H27" i="7"/>
  <c r="H66" i="7"/>
  <c r="H79" i="7"/>
  <c r="H15" i="7"/>
  <c r="H62" i="7"/>
  <c r="H56" i="7"/>
  <c r="H77" i="7"/>
  <c r="H18" i="7"/>
  <c r="H52" i="7"/>
  <c r="H40" i="7"/>
  <c r="H12" i="7"/>
  <c r="H88" i="7"/>
  <c r="H46" i="7"/>
  <c r="H44" i="7"/>
  <c r="H48" i="7"/>
  <c r="H89" i="7"/>
  <c r="H94" i="7"/>
  <c r="H90" i="7"/>
  <c r="H78" i="7"/>
  <c r="H6" i="7"/>
  <c r="H47" i="7"/>
  <c r="H99" i="7"/>
  <c r="H101" i="7"/>
  <c r="H93" i="7"/>
  <c r="H68" i="7"/>
  <c r="H95" i="7"/>
  <c r="H100" i="7"/>
  <c r="H69" i="7"/>
  <c r="H24" i="7"/>
  <c r="H5" i="7"/>
  <c r="H60" i="7"/>
  <c r="H41" i="7"/>
  <c r="H31" i="7"/>
  <c r="H57" i="7"/>
  <c r="H14" i="7"/>
  <c r="H91" i="7"/>
  <c r="H37" i="7"/>
  <c r="H80" i="7"/>
  <c r="H75" i="7"/>
  <c r="H8" i="7"/>
  <c r="H49" i="7"/>
  <c r="H81" i="7"/>
  <c r="H34" i="7"/>
  <c r="H96" i="7"/>
  <c r="H86" i="7"/>
  <c r="H53" i="7"/>
  <c r="H73" i="7"/>
  <c r="H45" i="7"/>
  <c r="H10" i="7"/>
  <c r="H76" i="7"/>
  <c r="H38" i="7"/>
  <c r="H7" i="7"/>
  <c r="H65" i="7"/>
  <c r="H28" i="7"/>
  <c r="H29" i="7"/>
  <c r="H61" i="7"/>
  <c r="H54" i="7"/>
  <c r="H25" i="7"/>
  <c r="H87" i="7"/>
  <c r="H30" i="7"/>
  <c r="H50" i="7"/>
  <c r="H84" i="7"/>
  <c r="H92" i="7"/>
  <c r="H58" i="7"/>
  <c r="H9" i="7"/>
  <c r="H20" i="7"/>
  <c r="H16" i="7"/>
  <c r="H19" i="7"/>
  <c r="H21" i="7"/>
  <c r="H63" i="7"/>
  <c r="H35" i="7"/>
  <c r="I33" i="7" l="1"/>
  <c r="I70" i="7"/>
  <c r="I31" i="7"/>
  <c r="I28" i="7"/>
  <c r="I89" i="7"/>
  <c r="I35" i="7"/>
  <c r="I57" i="7"/>
  <c r="I44" i="7"/>
  <c r="I65" i="7"/>
  <c r="I60" i="7"/>
  <c r="I88" i="7"/>
  <c r="I63" i="7"/>
  <c r="I7" i="7"/>
  <c r="I82" i="7"/>
  <c r="I12" i="7"/>
  <c r="I24" i="7"/>
  <c r="I40" i="7"/>
  <c r="I76" i="7"/>
  <c r="I52" i="7"/>
  <c r="I18" i="7"/>
  <c r="I41" i="7"/>
  <c r="I69" i="7"/>
  <c r="I45" i="7"/>
  <c r="I77" i="7"/>
  <c r="I19" i="7"/>
  <c r="I20" i="7"/>
  <c r="I73" i="7"/>
  <c r="I95" i="7"/>
  <c r="I10" i="7"/>
  <c r="I9" i="7"/>
  <c r="I53" i="7"/>
  <c r="I68" i="7"/>
  <c r="I56" i="7"/>
  <c r="I21" i="7"/>
  <c r="I38" i="7"/>
  <c r="I96" i="7"/>
  <c r="I101" i="7"/>
  <c r="I15" i="7"/>
  <c r="I46" i="7"/>
  <c r="I16" i="7"/>
  <c r="I100" i="7"/>
  <c r="I34" i="7"/>
  <c r="I99" i="7"/>
  <c r="I79" i="7"/>
  <c r="I92" i="7"/>
  <c r="I81" i="7"/>
  <c r="I47" i="7"/>
  <c r="I66" i="7"/>
  <c r="I49" i="7"/>
  <c r="I27" i="7"/>
  <c r="I6" i="7"/>
  <c r="I71" i="7"/>
  <c r="I51" i="7"/>
  <c r="I55" i="7"/>
  <c r="I11" i="7"/>
  <c r="I50" i="7"/>
  <c r="I78" i="7"/>
  <c r="I25" i="7"/>
  <c r="I30" i="7"/>
  <c r="I90" i="7"/>
  <c r="I61" i="7"/>
  <c r="I91" i="7"/>
  <c r="I84" i="7"/>
  <c r="I8" i="7"/>
  <c r="I80" i="7"/>
  <c r="I14" i="7"/>
  <c r="I87" i="7"/>
  <c r="I75" i="7"/>
  <c r="I94" i="7"/>
  <c r="I32" i="7"/>
  <c r="I54" i="7"/>
  <c r="I37" i="7"/>
  <c r="I48" i="7"/>
  <c r="I43" i="7"/>
  <c r="I64" i="7"/>
  <c r="I26" i="7"/>
  <c r="I29" i="7"/>
  <c r="I39" i="7"/>
  <c r="I23" i="7"/>
  <c r="I13" i="7"/>
  <c r="I98" i="7"/>
  <c r="I5" i="7"/>
  <c r="I42" i="7"/>
  <c r="I17" i="7"/>
  <c r="I83" i="7"/>
  <c r="I67" i="7"/>
  <c r="I22" i="7"/>
  <c r="I97" i="7"/>
  <c r="I58" i="7"/>
  <c r="I86" i="7"/>
  <c r="I93" i="7"/>
  <c r="I62" i="7"/>
  <c r="I36" i="7"/>
  <c r="I85" i="7"/>
  <c r="I74" i="7"/>
  <c r="I72" i="7"/>
  <c r="I59" i="7"/>
  <c r="Q44" i="8"/>
  <c r="Q21" i="8"/>
  <c r="Q45" i="8"/>
  <c r="Q22" i="8"/>
  <c r="Q49" i="8"/>
  <c r="Q23" i="8"/>
  <c r="Q25" i="8"/>
  <c r="Q26" i="8"/>
  <c r="Q27" i="8"/>
  <c r="Q28" i="8"/>
  <c r="Q5" i="8"/>
  <c r="R5" i="8" s="1"/>
  <c r="Q29" i="8"/>
  <c r="Q6" i="8"/>
  <c r="Q30" i="8"/>
  <c r="Q7" i="8"/>
  <c r="Q31" i="8"/>
  <c r="Q8" i="8"/>
  <c r="Q32" i="8"/>
  <c r="Q9" i="8"/>
  <c r="Q33" i="8"/>
  <c r="Q10" i="8"/>
  <c r="Q34" i="8"/>
  <c r="Q11" i="8"/>
  <c r="Q35" i="8"/>
  <c r="Q12" i="8"/>
  <c r="Q36" i="8"/>
  <c r="Q13" i="8"/>
  <c r="Q37" i="8"/>
  <c r="Q14" i="8"/>
  <c r="Q38" i="8"/>
  <c r="Q15" i="8"/>
  <c r="Q39" i="8"/>
  <c r="Q16" i="8"/>
  <c r="Q40" i="8"/>
  <c r="Q17" i="8"/>
  <c r="Q41" i="8"/>
  <c r="Q18" i="8"/>
  <c r="Q42" i="8"/>
  <c r="Q19" i="8"/>
  <c r="Q43" i="8"/>
  <c r="Q20" i="8"/>
  <c r="R6" i="8" l="1"/>
  <c r="R7" i="8" s="1"/>
  <c r="R8" i="8" s="1"/>
  <c r="R9" i="8" s="1"/>
  <c r="R10" i="8" s="1"/>
  <c r="R11" i="8" s="1"/>
  <c r="R12" i="8" s="1"/>
  <c r="R13" i="8" s="1"/>
  <c r="R14" i="8" s="1"/>
  <c r="R15" i="8" s="1"/>
  <c r="R16" i="8" s="1"/>
  <c r="R17" i="8" s="1"/>
  <c r="R18" i="8" s="1"/>
  <c r="R19" i="8" s="1"/>
  <c r="R20" i="8" s="1"/>
  <c r="R21" i="8" s="1"/>
  <c r="R22" i="8" s="1"/>
  <c r="R23" i="8" s="1"/>
  <c r="R24" i="8" s="1"/>
  <c r="R25" i="8" s="1"/>
  <c r="R26" i="8" s="1"/>
  <c r="R27" i="8" s="1"/>
  <c r="R28" i="8" s="1"/>
  <c r="R29" i="8" s="1"/>
  <c r="R30" i="8" s="1"/>
  <c r="R31" i="8" s="1"/>
  <c r="R32" i="8" s="1"/>
  <c r="R33" i="8" s="1"/>
  <c r="R34" i="8" s="1"/>
  <c r="R35" i="8" s="1"/>
  <c r="R36" i="8" s="1"/>
  <c r="R37" i="8" s="1"/>
  <c r="R38" i="8" s="1"/>
  <c r="R39" i="8" s="1"/>
  <c r="R40" i="8" s="1"/>
  <c r="R41" i="8" s="1"/>
  <c r="R42" i="8" s="1"/>
  <c r="R43" i="8" s="1"/>
  <c r="R44" i="8" s="1"/>
  <c r="R45" i="8" s="1"/>
  <c r="Q49" i="2" l="1"/>
  <c r="T14" i="7" l="1"/>
  <c r="T38" i="7"/>
  <c r="T47" i="7"/>
  <c r="T9" i="7"/>
  <c r="T18" i="7"/>
  <c r="T23" i="7"/>
  <c r="T13" i="7"/>
  <c r="T27" i="7"/>
  <c r="T46" i="7"/>
  <c r="T22" i="7"/>
  <c r="T42" i="7"/>
  <c r="T41" i="7"/>
  <c r="T17" i="7"/>
  <c r="T36" i="7"/>
  <c r="T12" i="7"/>
  <c r="T31" i="7"/>
  <c r="T7" i="7"/>
  <c r="T26" i="7"/>
  <c r="T21" i="7"/>
  <c r="T40" i="7"/>
  <c r="T16" i="7"/>
  <c r="T32" i="7"/>
  <c r="T35" i="7"/>
  <c r="T11" i="7"/>
  <c r="T8" i="7"/>
  <c r="T30" i="7"/>
  <c r="T6" i="7"/>
  <c r="T25" i="7"/>
  <c r="T33" i="7"/>
  <c r="T37" i="7"/>
  <c r="T45" i="7"/>
  <c r="T44" i="7"/>
  <c r="T20" i="7"/>
  <c r="T39" i="7"/>
  <c r="T15" i="7"/>
  <c r="T28" i="7"/>
  <c r="T34" i="7"/>
  <c r="T10" i="7"/>
  <c r="T29" i="7"/>
  <c r="T5" i="7"/>
  <c r="U5" i="7" s="1"/>
  <c r="T24" i="7"/>
  <c r="T43" i="7"/>
  <c r="T19" i="7"/>
  <c r="U6" i="7" l="1"/>
  <c r="U7" i="7" s="1"/>
  <c r="U8" i="7" s="1"/>
  <c r="U9" i="7" s="1"/>
  <c r="U10" i="7" s="1"/>
  <c r="U11" i="7" s="1"/>
  <c r="U12" i="7" s="1"/>
  <c r="U13" i="7" s="1"/>
  <c r="U14" i="7" s="1"/>
  <c r="U15" i="7" s="1"/>
  <c r="U16" i="7" s="1"/>
  <c r="U17" i="7" s="1"/>
  <c r="U18" i="7" s="1"/>
  <c r="U19" i="7" s="1"/>
  <c r="U20" i="7" s="1"/>
  <c r="U21" i="7" s="1"/>
  <c r="U22" i="7" s="1"/>
  <c r="U23" i="7" s="1"/>
  <c r="U24" i="7" s="1"/>
  <c r="U25" i="7" s="1"/>
  <c r="U26" i="7" s="1"/>
  <c r="U27" i="7" s="1"/>
  <c r="U28" i="7" s="1"/>
  <c r="U29" i="7" s="1"/>
  <c r="U30" i="7" s="1"/>
  <c r="U31" i="7" s="1"/>
  <c r="U32" i="7" s="1"/>
  <c r="U33" i="7" s="1"/>
  <c r="U34" i="7" s="1"/>
  <c r="U35" i="7" s="1"/>
  <c r="U36" i="7" s="1"/>
  <c r="U37" i="7" s="1"/>
  <c r="U38" i="7" s="1"/>
  <c r="U39" i="7" s="1"/>
  <c r="U40" i="7" s="1"/>
  <c r="U41" i="7" s="1"/>
  <c r="U42" i="7" s="1"/>
  <c r="U43" i="7" s="1"/>
  <c r="U44" i="7" s="1"/>
  <c r="U45" i="7" s="1"/>
  <c r="U46" i="7" s="1"/>
  <c r="U47" i="7" s="1"/>
  <c r="Q26" i="2" l="1"/>
  <c r="Q27" i="2"/>
  <c r="Q28" i="2"/>
  <c r="Q29" i="2"/>
  <c r="Q30" i="2"/>
  <c r="Q6" i="2"/>
  <c r="Q7" i="2"/>
  <c r="Q31" i="2"/>
  <c r="Q8" i="2"/>
  <c r="Q32" i="2"/>
  <c r="Q9" i="2"/>
  <c r="Q33" i="2"/>
  <c r="Q10" i="2"/>
  <c r="Q34" i="2"/>
  <c r="Q11" i="2"/>
  <c r="Q35" i="2"/>
  <c r="Q12" i="2"/>
  <c r="Q36" i="2"/>
  <c r="Q13" i="2"/>
  <c r="Q37" i="2"/>
  <c r="Q14" i="2"/>
  <c r="Q38" i="2"/>
  <c r="Q15" i="2"/>
  <c r="Q39" i="2"/>
  <c r="Q42" i="2"/>
  <c r="Q24" i="2"/>
  <c r="Q16" i="2"/>
  <c r="Q40" i="2"/>
  <c r="Q17" i="2"/>
  <c r="Q41" i="2"/>
  <c r="Q18" i="2"/>
  <c r="Q19" i="2"/>
  <c r="Q43" i="2"/>
  <c r="Q20" i="2"/>
  <c r="Q44" i="2"/>
  <c r="Q21" i="2"/>
  <c r="Q45" i="2"/>
  <c r="Q22" i="2"/>
  <c r="Q5" i="2"/>
  <c r="R5" i="2" s="1"/>
  <c r="Q23" i="2"/>
  <c r="Q25" i="2"/>
  <c r="Q11" i="5"/>
  <c r="Q35" i="5"/>
  <c r="Q12" i="5"/>
  <c r="Q36" i="5"/>
  <c r="Q13" i="5"/>
  <c r="Q37" i="5"/>
  <c r="Q14" i="5"/>
  <c r="Q38" i="5"/>
  <c r="Q15" i="5"/>
  <c r="Q39" i="5"/>
  <c r="Q40" i="5"/>
  <c r="Q16" i="5"/>
  <c r="Q17" i="5"/>
  <c r="Q41" i="5"/>
  <c r="Q18" i="5"/>
  <c r="Q42" i="5"/>
  <c r="Q19" i="5"/>
  <c r="Q43" i="5"/>
  <c r="Q45" i="5"/>
  <c r="Q20" i="5"/>
  <c r="Q44" i="5"/>
  <c r="Q21" i="5"/>
  <c r="Q22" i="5"/>
  <c r="Q5" i="5"/>
  <c r="R5" i="5" s="1"/>
  <c r="Q23" i="5"/>
  <c r="Q24" i="5"/>
  <c r="Q25" i="5"/>
  <c r="Q26" i="5"/>
  <c r="Q27" i="5"/>
  <c r="Q28" i="5"/>
  <c r="Q32" i="5"/>
  <c r="Q29" i="5"/>
  <c r="Q6" i="5"/>
  <c r="Q30" i="5"/>
  <c r="Q7" i="5"/>
  <c r="Q31" i="5"/>
  <c r="Q8" i="5"/>
  <c r="Q9" i="5"/>
  <c r="Q33" i="5"/>
  <c r="Q10" i="5"/>
  <c r="Q34" i="5"/>
  <c r="R6" i="2" l="1"/>
  <c r="R6" i="5"/>
  <c r="R7" i="5" s="1"/>
  <c r="R8" i="5" s="1"/>
  <c r="R9" i="5" s="1"/>
  <c r="R10" i="5" s="1"/>
  <c r="R11" i="5" s="1"/>
  <c r="R12" i="5" s="1"/>
  <c r="R13" i="5" s="1"/>
  <c r="R14" i="5" s="1"/>
  <c r="R15" i="5" s="1"/>
  <c r="R16" i="5" s="1"/>
  <c r="R17" i="5" s="1"/>
  <c r="R18" i="5" s="1"/>
  <c r="R19" i="5" s="1"/>
  <c r="R20" i="5" s="1"/>
  <c r="R21" i="5" s="1"/>
  <c r="R22" i="5" s="1"/>
  <c r="R23" i="5" s="1"/>
  <c r="R24" i="5" s="1"/>
  <c r="R25" i="5" s="1"/>
  <c r="R26" i="5" s="1"/>
  <c r="R27" i="5" s="1"/>
  <c r="R28" i="5" s="1"/>
  <c r="R29" i="5" s="1"/>
  <c r="R30" i="5" s="1"/>
  <c r="R31" i="5" s="1"/>
  <c r="R32" i="5" s="1"/>
  <c r="R33" i="5" s="1"/>
  <c r="R34" i="5" s="1"/>
  <c r="R35" i="5" s="1"/>
  <c r="R36" i="5" s="1"/>
  <c r="R37" i="5" s="1"/>
  <c r="R38" i="5" s="1"/>
  <c r="R39" i="5" s="1"/>
  <c r="R40" i="5" s="1"/>
  <c r="R41" i="5" s="1"/>
  <c r="R42" i="5" s="1"/>
  <c r="R43" i="5" s="1"/>
  <c r="R44" i="5" s="1"/>
  <c r="R45" i="5" s="1"/>
  <c r="R7" i="2" l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</calcChain>
</file>

<file path=xl/sharedStrings.xml><?xml version="1.0" encoding="utf-8"?>
<sst xmlns="http://schemas.openxmlformats.org/spreadsheetml/2006/main" count="701" uniqueCount="173">
  <si>
    <t>점</t>
    <phoneticPr fontId="3" type="noConversion"/>
  </si>
  <si>
    <t>최고점수</t>
    <phoneticPr fontId="3" type="noConversion"/>
  </si>
  <si>
    <t>평균점수</t>
    <phoneticPr fontId="3" type="noConversion"/>
  </si>
  <si>
    <t>명</t>
    <phoneticPr fontId="3" type="noConversion"/>
  </si>
  <si>
    <t>응시인원</t>
    <phoneticPr fontId="3" type="noConversion"/>
  </si>
  <si>
    <t>석차</t>
    <phoneticPr fontId="7" type="noConversion"/>
  </si>
  <si>
    <t>인원</t>
    <phoneticPr fontId="1" type="noConversion"/>
  </si>
  <si>
    <t xml:space="preserve">점수 </t>
    <phoneticPr fontId="7" type="noConversion"/>
  </si>
  <si>
    <t>상위 %</t>
    <phoneticPr fontId="3" type="noConversion"/>
  </si>
  <si>
    <t>총점</t>
    <phoneticPr fontId="3" type="noConversion"/>
  </si>
  <si>
    <t>수험번호</t>
    <phoneticPr fontId="3" type="noConversion"/>
  </si>
  <si>
    <t>성적순</t>
    <phoneticPr fontId="3" type="noConversion"/>
  </si>
  <si>
    <t>문항</t>
    <phoneticPr fontId="3" type="noConversion"/>
  </si>
  <si>
    <t>배점</t>
    <phoneticPr fontId="3" type="noConversion"/>
  </si>
  <si>
    <t>영역</t>
    <phoneticPr fontId="1" type="noConversion"/>
  </si>
  <si>
    <t xml:space="preserve">유형 </t>
    <phoneticPr fontId="3" type="noConversion"/>
  </si>
  <si>
    <t>A형</t>
    <phoneticPr fontId="3" type="noConversion"/>
  </si>
  <si>
    <t>평균</t>
    <phoneticPr fontId="3" type="noConversion"/>
  </si>
  <si>
    <t>문항수</t>
    <phoneticPr fontId="3" type="noConversion"/>
  </si>
  <si>
    <t>민법총칙</t>
    <phoneticPr fontId="3" type="noConversion"/>
  </si>
  <si>
    <t>물권법</t>
    <phoneticPr fontId="3" type="noConversion"/>
  </si>
  <si>
    <t>채권총칙</t>
    <phoneticPr fontId="3" type="noConversion"/>
  </si>
  <si>
    <t>채권각칙</t>
    <phoneticPr fontId="3" type="noConversion"/>
  </si>
  <si>
    <t>정답율(%)</t>
    <phoneticPr fontId="3" type="noConversion"/>
  </si>
  <si>
    <t>특허법</t>
    <phoneticPr fontId="1" type="noConversion"/>
  </si>
  <si>
    <t>상표법</t>
    <phoneticPr fontId="1" type="noConversion"/>
  </si>
  <si>
    <t>특허법</t>
    <phoneticPr fontId="3" type="noConversion"/>
  </si>
  <si>
    <t>ID</t>
    <phoneticPr fontId="7" type="noConversion"/>
  </si>
  <si>
    <t>ID</t>
    <phoneticPr fontId="1" type="noConversion"/>
  </si>
  <si>
    <t>ID</t>
    <phoneticPr fontId="3" type="noConversion"/>
  </si>
  <si>
    <t>boncouragemj1</t>
  </si>
  <si>
    <t>ejh0816</t>
  </si>
  <si>
    <t>phs585</t>
  </si>
  <si>
    <t>qhrua7</t>
  </si>
  <si>
    <t>bbcpe55</t>
  </si>
  <si>
    <t>sihun9296</t>
  </si>
  <si>
    <t>jhill11</t>
  </si>
  <si>
    <t>jhlee1858</t>
  </si>
  <si>
    <t>xyx915</t>
  </si>
  <si>
    <t>lsy991119</t>
  </si>
  <si>
    <t>heartarum</t>
  </si>
  <si>
    <t>00annie</t>
  </si>
  <si>
    <t>jeongjinju90</t>
  </si>
  <si>
    <t>j0105w</t>
  </si>
  <si>
    <t>hklmnb8569</t>
  </si>
  <si>
    <t>pil3308</t>
  </si>
  <si>
    <t>pse0918</t>
  </si>
  <si>
    <t>shw9483</t>
  </si>
  <si>
    <t>lhh03160</t>
  </si>
  <si>
    <t>bolloong</t>
  </si>
  <si>
    <t>whitecloudpp</t>
  </si>
  <si>
    <t>robinkim99</t>
  </si>
  <si>
    <t>ny02</t>
  </si>
  <si>
    <t>seoyeonsong111</t>
  </si>
  <si>
    <t>weazly36</t>
  </si>
  <si>
    <t>lugdnasadh</t>
  </si>
  <si>
    <t>gobok1739</t>
  </si>
  <si>
    <t>peeeco</t>
  </si>
  <si>
    <t>perfectheart</t>
  </si>
  <si>
    <t>dabin506</t>
  </si>
  <si>
    <t>mjiyeol</t>
  </si>
  <si>
    <t>pop1459</t>
  </si>
  <si>
    <t>hijunluke</t>
  </si>
  <si>
    <t>eoaud0108</t>
  </si>
  <si>
    <t>thunder1222</t>
  </si>
  <si>
    <t>lo2977ve</t>
  </si>
  <si>
    <t>kevinsos</t>
  </si>
  <si>
    <t>xcv005</t>
  </si>
  <si>
    <t>python2001</t>
  </si>
  <si>
    <t>pouses</t>
  </si>
  <si>
    <t>kjmh980716</t>
  </si>
  <si>
    <t>dahyunking1</t>
  </si>
  <si>
    <t>wodn401</t>
  </si>
  <si>
    <t>les031220</t>
  </si>
  <si>
    <t>dudwls9123</t>
  </si>
  <si>
    <t>whdals21</t>
  </si>
  <si>
    <t>bborory777</t>
  </si>
  <si>
    <t>teer1999</t>
  </si>
  <si>
    <t>bin42d2</t>
  </si>
  <si>
    <t>coflsdl2</t>
  </si>
  <si>
    <t>andrew0910</t>
  </si>
  <si>
    <t>irene9491</t>
  </si>
  <si>
    <t>vessii</t>
  </si>
  <si>
    <t>dbstj0214</t>
  </si>
  <si>
    <t>ehdgus0129</t>
  </si>
  <si>
    <t>usyoon2000</t>
  </si>
  <si>
    <t>fin0dssw</t>
  </si>
  <si>
    <t>taci88</t>
  </si>
  <si>
    <t>dtg05200323</t>
  </si>
  <si>
    <t>minute376</t>
  </si>
  <si>
    <t>andy1106</t>
  </si>
  <si>
    <t>mica323</t>
  </si>
  <si>
    <t>jiwonwon1</t>
  </si>
  <si>
    <t>lbn523</t>
  </si>
  <si>
    <t>lather</t>
  </si>
  <si>
    <t>rlatpfls1118</t>
  </si>
  <si>
    <t>atree765</t>
  </si>
  <si>
    <t>kh65u65j</t>
  </si>
  <si>
    <t>ysp101500</t>
  </si>
  <si>
    <t>kkago90</t>
  </si>
  <si>
    <t>justgo9542</t>
  </si>
  <si>
    <t>dy0806</t>
  </si>
  <si>
    <t>tkd1269</t>
  </si>
  <si>
    <t>yang5667</t>
  </si>
  <si>
    <t>hy08207</t>
  </si>
  <si>
    <t>sjhyun84</t>
  </si>
  <si>
    <t>수험번호</t>
  </si>
  <si>
    <t>산업재산권법</t>
  </si>
  <si>
    <t>민법개론</t>
  </si>
  <si>
    <t>평균</t>
  </si>
  <si>
    <t>상위 %</t>
  </si>
  <si>
    <t>총점 성적순</t>
  </si>
  <si>
    <t>응시인원</t>
  </si>
  <si>
    <t>명</t>
  </si>
  <si>
    <t>평균점수</t>
  </si>
  <si>
    <t>점</t>
  </si>
  <si>
    <t>최고점수</t>
  </si>
  <si>
    <t>물리</t>
    <phoneticPr fontId="3" type="noConversion"/>
  </si>
  <si>
    <t>화학</t>
    <phoneticPr fontId="3" type="noConversion"/>
  </si>
  <si>
    <t>생물</t>
    <phoneticPr fontId="3" type="noConversion"/>
  </si>
  <si>
    <t>지구과학</t>
    <phoneticPr fontId="3" type="noConversion"/>
  </si>
  <si>
    <t>peroxisome0307</t>
  </si>
  <si>
    <t>haneul5213</t>
  </si>
  <si>
    <t>busi2458</t>
  </si>
  <si>
    <t>yoenkwon</t>
  </si>
  <si>
    <t>seong925</t>
  </si>
  <si>
    <t>seolshin</t>
  </si>
  <si>
    <t>tmd0311</t>
  </si>
  <si>
    <t>ktk603</t>
  </si>
  <si>
    <t>jmkirang0</t>
  </si>
  <si>
    <t>sarah5171</t>
  </si>
  <si>
    <t>chnah00</t>
  </si>
  <si>
    <t>mshsuie</t>
  </si>
  <si>
    <t>bhkim0620</t>
  </si>
  <si>
    <t>jackfive</t>
  </si>
  <si>
    <t>sofia100623</t>
  </si>
  <si>
    <t>stellaecc</t>
  </si>
  <si>
    <t>petrakim87</t>
  </si>
  <si>
    <t>자연과학개론</t>
    <phoneticPr fontId="7" type="noConversion"/>
  </si>
  <si>
    <t>orikk3</t>
  </si>
  <si>
    <t>sonlili21</t>
  </si>
  <si>
    <t>revere412</t>
  </si>
  <si>
    <t>yungym33</t>
  </si>
  <si>
    <t>hichloe12</t>
  </si>
  <si>
    <t>sbyang21</t>
  </si>
  <si>
    <t>kimjerry3</t>
  </si>
  <si>
    <t>hyw0928</t>
  </si>
  <si>
    <t>cho6556</t>
  </si>
  <si>
    <t>bjs7757</t>
  </si>
  <si>
    <t>yuea01</t>
  </si>
  <si>
    <t>ms0980</t>
  </si>
  <si>
    <t>scabra1123</t>
  </si>
  <si>
    <t>bjoonh2000</t>
  </si>
  <si>
    <t>cherish9876</t>
  </si>
  <si>
    <t>ssj030430</t>
  </si>
  <si>
    <t>283xodmf</t>
  </si>
  <si>
    <t>cavinhan</t>
  </si>
  <si>
    <t>ksh57302</t>
  </si>
  <si>
    <t>dnu040890</t>
  </si>
  <si>
    <t>kim0302101</t>
  </si>
  <si>
    <t>dhsep1523</t>
  </si>
  <si>
    <t>j100ll</t>
  </si>
  <si>
    <t>gyuheey</t>
  </si>
  <si>
    <t>kajeein</t>
  </si>
  <si>
    <t>kayhayk</t>
  </si>
  <si>
    <t>artim97</t>
  </si>
  <si>
    <t>khlee5970</t>
  </si>
  <si>
    <t>mintaek97 </t>
  </si>
  <si>
    <t>THE PREMIUM 9월 실전모의고사</t>
  </si>
  <si>
    <t>THE PREMIUM 9월 실전모의고사(산업재산권법)</t>
  </si>
  <si>
    <t>THE PREMIUM 9월 실전모의고사(민법개론)</t>
  </si>
  <si>
    <t>THE PREMIUM 9월 실전모의고사(자연과학개론)</t>
  </si>
  <si>
    <t>디자인보호법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</si>
</sst>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나눔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theme="1"/>
      <name val="나눔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color theme="1"/>
      <name val="돋움"/>
      <family val="3"/>
      <charset val="129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b/>
      <sz val="10"/>
      <name val="돋움"/>
      <family val="3"/>
      <charset val="129"/>
    </font>
    <font>
      <sz val="10"/>
      <color rgb="FF000000"/>
      <name val="나눔고딕"/>
      <family val="3"/>
      <charset val="129"/>
    </font>
    <font>
      <sz val="11"/>
      <color rgb="FF000000"/>
      <name val="Calibri"/>
      <family val="2"/>
    </font>
    <font>
      <sz val="28"/>
      <color theme="1"/>
      <name val="Pretendard ExtraBold"/>
      <family val="3"/>
      <charset val="129"/>
    </font>
    <font>
      <sz val="11"/>
      <color theme="1"/>
      <name val="Pretendard"/>
      <family val="3"/>
      <charset val="129"/>
    </font>
    <font>
      <sz val="10"/>
      <color theme="1"/>
      <name val="Pretendard"/>
      <family val="3"/>
      <charset val="129"/>
    </font>
    <font>
      <b/>
      <sz val="10"/>
      <color theme="1"/>
      <name val="Pretendard"/>
      <family val="3"/>
      <charset val="129"/>
    </font>
    <font>
      <b/>
      <sz val="10"/>
      <name val="Pretendard"/>
      <family val="3"/>
      <charset val="129"/>
    </font>
    <font>
      <sz val="10"/>
      <color rgb="FF000000"/>
      <name val="Pretendard"/>
      <family val="3"/>
      <charset val="129"/>
    </font>
    <font>
      <sz val="11"/>
      <color rgb="FF000000"/>
      <name val="Calibri"/>
      <family val="2"/>
    </font>
    <font>
      <sz val="22"/>
      <color theme="1"/>
      <name val="Pretendard ExtraBold"/>
      <family val="3"/>
      <charset val="129"/>
    </font>
    <font>
      <sz val="14"/>
      <color theme="1"/>
      <name val="Pretendard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11" fillId="0" borderId="0"/>
    <xf numFmtId="0" fontId="18" fillId="0" borderId="0"/>
  </cellStyleXfs>
  <cellXfs count="52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9" fillId="4" borderId="1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6" fillId="4" borderId="7" xfId="1" applyFont="1" applyFill="1" applyBorder="1" applyAlignment="1">
      <alignment horizontal="center" vertical="center"/>
    </xf>
    <xf numFmtId="0" fontId="16" fillId="4" borderId="6" xfId="1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16" fillId="4" borderId="7" xfId="1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176" fontId="15" fillId="0" borderId="1" xfId="0" applyNumberFormat="1" applyFont="1" applyBorder="1" applyAlignment="1">
      <alignment horizontal="center" vertical="center"/>
    </xf>
    <xf numFmtId="176" fontId="15" fillId="5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13" fillId="0" borderId="0" xfId="0" applyNumberFormat="1" applyFont="1">
      <alignment vertical="center"/>
    </xf>
    <xf numFmtId="0" fontId="15" fillId="2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6" fillId="4" borderId="11" xfId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5" borderId="1" xfId="2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4">
    <cellStyle name="표준" xfId="0" builtinId="0"/>
    <cellStyle name="표준 2" xfId="1" xr:uid="{875AC670-3B60-40ED-BAE8-90D13049C1BF}"/>
    <cellStyle name="표준 3" xfId="2" xr:uid="{278C9C0A-0226-47D0-A2CD-5593B4BB2F77}"/>
    <cellStyle name="표준 4" xfId="3" xr:uid="{E8772817-389F-433B-97EB-319D64353BE1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800"/>
              <a:t>THE PREMIUM </a:t>
            </a:r>
          </a:p>
          <a:p>
            <a:pPr>
              <a:defRPr/>
            </a:pPr>
            <a:r>
              <a:rPr lang="en-US" altLang="ko-KR" sz="1800"/>
              <a:t>9</a:t>
            </a:r>
            <a:r>
              <a:rPr lang="ko-KR" altLang="en-US" sz="1800"/>
              <a:t>월 실전모의고사</a:t>
            </a:r>
            <a:r>
              <a:rPr lang="en-US" altLang="ko-KR" sz="1800" baseline="0"/>
              <a:t>(</a:t>
            </a:r>
            <a:r>
              <a:rPr lang="ko-KR" altLang="en-US" sz="1800" baseline="0"/>
              <a:t>통계표</a:t>
            </a:r>
            <a:r>
              <a:rPr lang="en-US" altLang="ko-KR" sz="1800" baseline="0"/>
              <a:t>) </a:t>
            </a:r>
          </a:p>
        </c:rich>
      </c:tx>
      <c:layout>
        <c:manualLayout>
          <c:xMode val="edge"/>
          <c:yMode val="edge"/>
          <c:x val="0.24256248182057563"/>
          <c:y val="3.724958084177298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전체통계표!$T$4</c:f>
              <c:strCache>
                <c:ptCount val="1"/>
                <c:pt idx="0">
                  <c:v>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전체통계표!$S$5:$S$63</c:f>
              <c:strCache>
                <c:ptCount val="49"/>
                <c:pt idx="0">
                  <c:v>95.0</c:v>
                </c:pt>
                <c:pt idx="1">
                  <c:v>92.5</c:v>
                </c:pt>
                <c:pt idx="2">
                  <c:v>90.0</c:v>
                </c:pt>
                <c:pt idx="3">
                  <c:v>87.5</c:v>
                </c:pt>
                <c:pt idx="4">
                  <c:v>85.8</c:v>
                </c:pt>
                <c:pt idx="5">
                  <c:v>85.0</c:v>
                </c:pt>
                <c:pt idx="6">
                  <c:v>83.8</c:v>
                </c:pt>
                <c:pt idx="7">
                  <c:v>82.5</c:v>
                </c:pt>
                <c:pt idx="8">
                  <c:v>81.7</c:v>
                </c:pt>
                <c:pt idx="9">
                  <c:v>80.8</c:v>
                </c:pt>
                <c:pt idx="10">
                  <c:v>80.0</c:v>
                </c:pt>
                <c:pt idx="11">
                  <c:v>79.2</c:v>
                </c:pt>
                <c:pt idx="12">
                  <c:v>78.3</c:v>
                </c:pt>
                <c:pt idx="13">
                  <c:v>77.5</c:v>
                </c:pt>
                <c:pt idx="14">
                  <c:v>75.8</c:v>
                </c:pt>
                <c:pt idx="15">
                  <c:v>75.0</c:v>
                </c:pt>
                <c:pt idx="16">
                  <c:v>74.2</c:v>
                </c:pt>
                <c:pt idx="17">
                  <c:v>73.3</c:v>
                </c:pt>
                <c:pt idx="18">
                  <c:v>72.5</c:v>
                </c:pt>
                <c:pt idx="19">
                  <c:v>71.7</c:v>
                </c:pt>
                <c:pt idx="20">
                  <c:v>70.8</c:v>
                </c:pt>
                <c:pt idx="21">
                  <c:v>69.2</c:v>
                </c:pt>
                <c:pt idx="22">
                  <c:v>68.3</c:v>
                </c:pt>
                <c:pt idx="23">
                  <c:v>66.7</c:v>
                </c:pt>
                <c:pt idx="24">
                  <c:v>65.8</c:v>
                </c:pt>
                <c:pt idx="25">
                  <c:v>62.5</c:v>
                </c:pt>
                <c:pt idx="26">
                  <c:v>61.7</c:v>
                </c:pt>
                <c:pt idx="27">
                  <c:v>59.2</c:v>
                </c:pt>
                <c:pt idx="28">
                  <c:v>58.3</c:v>
                </c:pt>
                <c:pt idx="29">
                  <c:v>57.5</c:v>
                </c:pt>
                <c:pt idx="30">
                  <c:v>56.7</c:v>
                </c:pt>
                <c:pt idx="31">
                  <c:v>55.8</c:v>
                </c:pt>
                <c:pt idx="32">
                  <c:v>53.3</c:v>
                </c:pt>
                <c:pt idx="33">
                  <c:v>50.8</c:v>
                </c:pt>
                <c:pt idx="34">
                  <c:v>47.5</c:v>
                </c:pt>
                <c:pt idx="35">
                  <c:v>46.7</c:v>
                </c:pt>
                <c:pt idx="36">
                  <c:v>45.8</c:v>
                </c:pt>
                <c:pt idx="37">
                  <c:v>42.5</c:v>
                </c:pt>
                <c:pt idx="38">
                  <c:v>40.0</c:v>
                </c:pt>
                <c:pt idx="39">
                  <c:v>36.7</c:v>
                </c:pt>
                <c:pt idx="40">
                  <c:v>33.3</c:v>
                </c:pt>
                <c:pt idx="41">
                  <c:v>20.0</c:v>
                </c:pt>
                <c:pt idx="42">
                  <c:v>0.0</c:v>
                </c:pt>
                <c:pt idx="46">
                  <c:v>응시인원</c:v>
                </c:pt>
                <c:pt idx="47">
                  <c:v>평균점수</c:v>
                </c:pt>
                <c:pt idx="48">
                  <c:v>최고점수</c:v>
                </c:pt>
              </c:strCache>
            </c:strRef>
          </c:cat>
          <c:val>
            <c:numRef>
              <c:f>전체통계표!$T$5:$T$47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12</c:v>
                </c:pt>
                <c:pt idx="25">
                  <c:v>1</c:v>
                </c:pt>
                <c:pt idx="26">
                  <c:v>8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4</c:v>
                </c:pt>
                <c:pt idx="32">
                  <c:v>3</c:v>
                </c:pt>
                <c:pt idx="33">
                  <c:v>6</c:v>
                </c:pt>
                <c:pt idx="34">
                  <c:v>0</c:v>
                </c:pt>
                <c:pt idx="35">
                  <c:v>2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6</c:v>
                </c:pt>
                <c:pt idx="40">
                  <c:v>4</c:v>
                </c:pt>
                <c:pt idx="41">
                  <c:v>0</c:v>
                </c:pt>
                <c:pt idx="4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D-459C-9E17-638EA83AE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263584"/>
        <c:axId val="1633261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전체통계표!$S$4</c15:sqref>
                        </c15:formulaRef>
                      </c:ext>
                    </c:extLst>
                    <c:strCache>
                      <c:ptCount val="1"/>
                      <c:pt idx="0">
                        <c:v>점수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전체통계표!$S$5:$S$63</c15:sqref>
                        </c15:formulaRef>
                      </c:ext>
                    </c:extLst>
                    <c:strCache>
                      <c:ptCount val="49"/>
                      <c:pt idx="0">
                        <c:v>95.0</c:v>
                      </c:pt>
                      <c:pt idx="1">
                        <c:v>92.5</c:v>
                      </c:pt>
                      <c:pt idx="2">
                        <c:v>90.0</c:v>
                      </c:pt>
                      <c:pt idx="3">
                        <c:v>87.5</c:v>
                      </c:pt>
                      <c:pt idx="4">
                        <c:v>85.8</c:v>
                      </c:pt>
                      <c:pt idx="5">
                        <c:v>85.0</c:v>
                      </c:pt>
                      <c:pt idx="6">
                        <c:v>83.8</c:v>
                      </c:pt>
                      <c:pt idx="7">
                        <c:v>82.5</c:v>
                      </c:pt>
                      <c:pt idx="8">
                        <c:v>81.7</c:v>
                      </c:pt>
                      <c:pt idx="9">
                        <c:v>80.8</c:v>
                      </c:pt>
                      <c:pt idx="10">
                        <c:v>80.0</c:v>
                      </c:pt>
                      <c:pt idx="11">
                        <c:v>79.2</c:v>
                      </c:pt>
                      <c:pt idx="12">
                        <c:v>78.3</c:v>
                      </c:pt>
                      <c:pt idx="13">
                        <c:v>77.5</c:v>
                      </c:pt>
                      <c:pt idx="14">
                        <c:v>75.8</c:v>
                      </c:pt>
                      <c:pt idx="15">
                        <c:v>75.0</c:v>
                      </c:pt>
                      <c:pt idx="16">
                        <c:v>74.2</c:v>
                      </c:pt>
                      <c:pt idx="17">
                        <c:v>73.3</c:v>
                      </c:pt>
                      <c:pt idx="18">
                        <c:v>72.5</c:v>
                      </c:pt>
                      <c:pt idx="19">
                        <c:v>71.7</c:v>
                      </c:pt>
                      <c:pt idx="20">
                        <c:v>70.8</c:v>
                      </c:pt>
                      <c:pt idx="21">
                        <c:v>69.2</c:v>
                      </c:pt>
                      <c:pt idx="22">
                        <c:v>68.3</c:v>
                      </c:pt>
                      <c:pt idx="23">
                        <c:v>66.7</c:v>
                      </c:pt>
                      <c:pt idx="24">
                        <c:v>65.8</c:v>
                      </c:pt>
                      <c:pt idx="25">
                        <c:v>62.5</c:v>
                      </c:pt>
                      <c:pt idx="26">
                        <c:v>61.7</c:v>
                      </c:pt>
                      <c:pt idx="27">
                        <c:v>59.2</c:v>
                      </c:pt>
                      <c:pt idx="28">
                        <c:v>58.3</c:v>
                      </c:pt>
                      <c:pt idx="29">
                        <c:v>57.5</c:v>
                      </c:pt>
                      <c:pt idx="30">
                        <c:v>56.7</c:v>
                      </c:pt>
                      <c:pt idx="31">
                        <c:v>55.8</c:v>
                      </c:pt>
                      <c:pt idx="32">
                        <c:v>53.3</c:v>
                      </c:pt>
                      <c:pt idx="33">
                        <c:v>50.8</c:v>
                      </c:pt>
                      <c:pt idx="34">
                        <c:v>47.5</c:v>
                      </c:pt>
                      <c:pt idx="35">
                        <c:v>46.7</c:v>
                      </c:pt>
                      <c:pt idx="36">
                        <c:v>45.8</c:v>
                      </c:pt>
                      <c:pt idx="37">
                        <c:v>42.5</c:v>
                      </c:pt>
                      <c:pt idx="38">
                        <c:v>40.0</c:v>
                      </c:pt>
                      <c:pt idx="39">
                        <c:v>36.7</c:v>
                      </c:pt>
                      <c:pt idx="40">
                        <c:v>33.3</c:v>
                      </c:pt>
                      <c:pt idx="41">
                        <c:v>20.0</c:v>
                      </c:pt>
                      <c:pt idx="42">
                        <c:v>0.0</c:v>
                      </c:pt>
                      <c:pt idx="46">
                        <c:v>응시인원</c:v>
                      </c:pt>
                      <c:pt idx="47">
                        <c:v>평균점수</c:v>
                      </c:pt>
                      <c:pt idx="48">
                        <c:v>최고점수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전체통계표!$S$5:$S$63</c15:sqref>
                        </c15:formulaRef>
                      </c:ext>
                    </c:extLst>
                    <c:numCache>
                      <c:formatCode>0.0</c:formatCode>
                      <c:ptCount val="59"/>
                      <c:pt idx="0">
                        <c:v>95</c:v>
                      </c:pt>
                      <c:pt idx="1">
                        <c:v>92.5</c:v>
                      </c:pt>
                      <c:pt idx="2">
                        <c:v>90</c:v>
                      </c:pt>
                      <c:pt idx="3">
                        <c:v>87.5</c:v>
                      </c:pt>
                      <c:pt idx="4">
                        <c:v>85.833333333333329</c:v>
                      </c:pt>
                      <c:pt idx="5">
                        <c:v>85</c:v>
                      </c:pt>
                      <c:pt idx="6">
                        <c:v>83.8</c:v>
                      </c:pt>
                      <c:pt idx="7">
                        <c:v>82.5</c:v>
                      </c:pt>
                      <c:pt idx="8">
                        <c:v>81.666666666666671</c:v>
                      </c:pt>
                      <c:pt idx="9">
                        <c:v>80.833333333333329</c:v>
                      </c:pt>
                      <c:pt idx="10">
                        <c:v>80</c:v>
                      </c:pt>
                      <c:pt idx="11">
                        <c:v>79.166666666666671</c:v>
                      </c:pt>
                      <c:pt idx="12">
                        <c:v>78.333333333333329</c:v>
                      </c:pt>
                      <c:pt idx="13">
                        <c:v>77.5</c:v>
                      </c:pt>
                      <c:pt idx="14">
                        <c:v>75.833333333333329</c:v>
                      </c:pt>
                      <c:pt idx="15">
                        <c:v>75</c:v>
                      </c:pt>
                      <c:pt idx="16">
                        <c:v>74.166666666666671</c:v>
                      </c:pt>
                      <c:pt idx="17">
                        <c:v>73.333333333333329</c:v>
                      </c:pt>
                      <c:pt idx="18">
                        <c:v>72.5</c:v>
                      </c:pt>
                      <c:pt idx="19">
                        <c:v>71.666666666666671</c:v>
                      </c:pt>
                      <c:pt idx="20">
                        <c:v>70.833333333333329</c:v>
                      </c:pt>
                      <c:pt idx="21">
                        <c:v>69.166666666666671</c:v>
                      </c:pt>
                      <c:pt idx="22">
                        <c:v>68.333333333333329</c:v>
                      </c:pt>
                      <c:pt idx="23">
                        <c:v>66.666666666666671</c:v>
                      </c:pt>
                      <c:pt idx="24">
                        <c:v>65.833333333333329</c:v>
                      </c:pt>
                      <c:pt idx="25">
                        <c:v>62.5</c:v>
                      </c:pt>
                      <c:pt idx="26">
                        <c:v>61.666666666666664</c:v>
                      </c:pt>
                      <c:pt idx="27">
                        <c:v>59.166666666666664</c:v>
                      </c:pt>
                      <c:pt idx="28">
                        <c:v>58.333333333333336</c:v>
                      </c:pt>
                      <c:pt idx="29">
                        <c:v>57.5</c:v>
                      </c:pt>
                      <c:pt idx="30">
                        <c:v>56.666666666666664</c:v>
                      </c:pt>
                      <c:pt idx="31">
                        <c:v>55.833333333333336</c:v>
                      </c:pt>
                      <c:pt idx="32">
                        <c:v>53.333333333333336</c:v>
                      </c:pt>
                      <c:pt idx="33">
                        <c:v>50.833333333333336</c:v>
                      </c:pt>
                      <c:pt idx="34">
                        <c:v>47.5</c:v>
                      </c:pt>
                      <c:pt idx="35">
                        <c:v>46.666666666666664</c:v>
                      </c:pt>
                      <c:pt idx="36">
                        <c:v>45.833333333333336</c:v>
                      </c:pt>
                      <c:pt idx="37">
                        <c:v>42.5</c:v>
                      </c:pt>
                      <c:pt idx="38">
                        <c:v>40</c:v>
                      </c:pt>
                      <c:pt idx="39">
                        <c:v>36.666666666666664</c:v>
                      </c:pt>
                      <c:pt idx="40">
                        <c:v>33.333333333333336</c:v>
                      </c:pt>
                      <c:pt idx="41">
                        <c:v>20</c:v>
                      </c:pt>
                      <c:pt idx="42">
                        <c:v>0</c:v>
                      </c:pt>
                      <c:pt idx="46" formatCode="General">
                        <c:v>0</c:v>
                      </c:pt>
                      <c:pt idx="47" formatCode="General">
                        <c:v>0</c:v>
                      </c:pt>
                      <c:pt idx="48" formatCode="General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9DD-459C-9E17-638EA83AE7AE}"/>
                  </c:ext>
                </c:extLst>
              </c15:ser>
            </c15:filteredBarSeries>
          </c:ext>
        </c:extLst>
      </c:barChart>
      <c:catAx>
        <c:axId val="1633263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1504"/>
        <c:crosses val="autoZero"/>
        <c:auto val="1"/>
        <c:lblAlgn val="ctr"/>
        <c:lblOffset val="100"/>
        <c:noMultiLvlLbl val="0"/>
      </c:catAx>
      <c:valAx>
        <c:axId val="1633261504"/>
        <c:scaling>
          <c:orientation val="minMax"/>
          <c:max val="1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35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777" l="0.70000000000000062" r="0.70000000000000062" t="0.75000000000000777" header="0.30000000000000032" footer="0.30000000000000032"/>
    <c:pageSetup paperSize="12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800" b="1">
                <a:latin typeface="Pretendard" panose="02000503000000020004" pitchFamily="2" charset="-127"/>
                <a:ea typeface="Pretendard" panose="02000503000000020004" pitchFamily="2" charset="-127"/>
                <a:cs typeface="Pretendard" panose="02000503000000020004" pitchFamily="2" charset="-127"/>
              </a:rPr>
              <a:t>THE PREMIUM 9</a:t>
            </a:r>
            <a:r>
              <a:rPr lang="ko-KR" altLang="en-US" sz="1800" b="1">
                <a:latin typeface="Pretendard" panose="02000503000000020004" pitchFamily="2" charset="-127"/>
                <a:ea typeface="Pretendard" panose="02000503000000020004" pitchFamily="2" charset="-127"/>
                <a:cs typeface="Pretendard" panose="02000503000000020004" pitchFamily="2" charset="-127"/>
              </a:rPr>
              <a:t>월 실전모의고사 산업재산권법</a:t>
            </a:r>
            <a:r>
              <a:rPr lang="en-US" altLang="ko-KR" sz="1800" b="1">
                <a:latin typeface="Pretendard" panose="02000503000000020004" pitchFamily="2" charset="-127"/>
                <a:ea typeface="Pretendard" panose="02000503000000020004" pitchFamily="2" charset="-127"/>
                <a:cs typeface="Pretendard" panose="02000503000000020004" pitchFamily="2" charset="-127"/>
              </a:rPr>
              <a:t>(</a:t>
            </a:r>
            <a:r>
              <a:rPr lang="ko-KR" altLang="en-US" sz="1800" b="1">
                <a:latin typeface="Pretendard" panose="02000503000000020004" pitchFamily="2" charset="-127"/>
                <a:ea typeface="Pretendard" panose="02000503000000020004" pitchFamily="2" charset="-127"/>
                <a:cs typeface="Pretendard" panose="02000503000000020004" pitchFamily="2" charset="-127"/>
              </a:rPr>
              <a:t>통계표</a:t>
            </a:r>
            <a:r>
              <a:rPr lang="en-US" altLang="ko-KR" sz="1800" b="1">
                <a:latin typeface="Pretendard" panose="02000503000000020004" pitchFamily="2" charset="-127"/>
                <a:ea typeface="Pretendard" panose="02000503000000020004" pitchFamily="2" charset="-127"/>
                <a:cs typeface="Pretendard" panose="02000503000000020004" pitchFamily="2" charset="-127"/>
              </a:rPr>
              <a:t>)</a:t>
            </a:r>
            <a:endParaRPr lang="en-US" altLang="ko-KR" sz="1800" b="1" baseline="0">
              <a:latin typeface="Pretendard" panose="02000503000000020004" pitchFamily="2" charset="-127"/>
              <a:ea typeface="Pretendard" panose="02000503000000020004" pitchFamily="2" charset="-127"/>
              <a:cs typeface="Pretendard" panose="02000503000000020004" pitchFamily="2" charset="-127"/>
            </a:endParaRPr>
          </a:p>
        </c:rich>
      </c:tx>
      <c:layout>
        <c:manualLayout>
          <c:xMode val="edge"/>
          <c:yMode val="edge"/>
          <c:x val="0.19703212537127363"/>
          <c:y val="1.2441028240553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산업재산권법통계표!$Q$4</c:f>
              <c:strCache>
                <c:ptCount val="1"/>
                <c:pt idx="0">
                  <c:v>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산업재산권법통계표!$P$5:$P$44</c15:sqref>
                  </c15:fullRef>
                </c:ext>
              </c:extLst>
              <c:f>산업재산권법통계표!$P$5:$P$43</c:f>
              <c:numCache>
                <c:formatCode>General</c:formatCode>
                <c:ptCount val="39"/>
                <c:pt idx="0">
                  <c:v>100</c:v>
                </c:pt>
                <c:pt idx="1">
                  <c:v>97.5</c:v>
                </c:pt>
                <c:pt idx="2">
                  <c:v>95</c:v>
                </c:pt>
                <c:pt idx="3">
                  <c:v>92.5</c:v>
                </c:pt>
                <c:pt idx="4">
                  <c:v>90</c:v>
                </c:pt>
                <c:pt idx="5">
                  <c:v>87.5</c:v>
                </c:pt>
                <c:pt idx="6">
                  <c:v>85</c:v>
                </c:pt>
                <c:pt idx="7">
                  <c:v>82.5</c:v>
                </c:pt>
                <c:pt idx="8">
                  <c:v>80</c:v>
                </c:pt>
                <c:pt idx="9">
                  <c:v>77.5</c:v>
                </c:pt>
                <c:pt idx="10">
                  <c:v>75</c:v>
                </c:pt>
                <c:pt idx="11">
                  <c:v>72.5</c:v>
                </c:pt>
                <c:pt idx="12">
                  <c:v>70</c:v>
                </c:pt>
                <c:pt idx="13">
                  <c:v>67.5</c:v>
                </c:pt>
                <c:pt idx="14">
                  <c:v>65</c:v>
                </c:pt>
                <c:pt idx="15">
                  <c:v>62.5</c:v>
                </c:pt>
                <c:pt idx="16">
                  <c:v>60</c:v>
                </c:pt>
                <c:pt idx="17">
                  <c:v>57.5</c:v>
                </c:pt>
                <c:pt idx="18">
                  <c:v>55</c:v>
                </c:pt>
                <c:pt idx="19">
                  <c:v>52.5</c:v>
                </c:pt>
                <c:pt idx="20">
                  <c:v>50</c:v>
                </c:pt>
                <c:pt idx="21">
                  <c:v>47.5</c:v>
                </c:pt>
                <c:pt idx="22">
                  <c:v>45</c:v>
                </c:pt>
                <c:pt idx="23">
                  <c:v>42.5</c:v>
                </c:pt>
                <c:pt idx="24">
                  <c:v>40</c:v>
                </c:pt>
                <c:pt idx="25">
                  <c:v>37.5</c:v>
                </c:pt>
                <c:pt idx="26">
                  <c:v>35</c:v>
                </c:pt>
                <c:pt idx="27">
                  <c:v>32.5</c:v>
                </c:pt>
                <c:pt idx="28">
                  <c:v>30</c:v>
                </c:pt>
                <c:pt idx="29">
                  <c:v>27.5</c:v>
                </c:pt>
                <c:pt idx="30">
                  <c:v>25</c:v>
                </c:pt>
                <c:pt idx="31">
                  <c:v>22.5</c:v>
                </c:pt>
                <c:pt idx="32">
                  <c:v>20</c:v>
                </c:pt>
                <c:pt idx="33">
                  <c:v>17.5</c:v>
                </c:pt>
                <c:pt idx="34">
                  <c:v>15</c:v>
                </c:pt>
                <c:pt idx="35">
                  <c:v>12.5</c:v>
                </c:pt>
                <c:pt idx="36">
                  <c:v>10</c:v>
                </c:pt>
                <c:pt idx="37">
                  <c:v>7.5</c:v>
                </c:pt>
                <c:pt idx="38">
                  <c:v>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산업재산권법통계표!$Q$5:$Q$44</c15:sqref>
                  </c15:fullRef>
                </c:ext>
              </c:extLst>
              <c:f>산업재산권법통계표!$Q$5:$Q$43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7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  <c:pt idx="10">
                  <c:v>6</c:v>
                </c:pt>
                <c:pt idx="11">
                  <c:v>4</c:v>
                </c:pt>
                <c:pt idx="12">
                  <c:v>7</c:v>
                </c:pt>
                <c:pt idx="13">
                  <c:v>9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F-4D05-85B3-6C5E73690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263584"/>
        <c:axId val="1633261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산업재산권법통계표!$P$4</c15:sqref>
                        </c15:formulaRef>
                      </c:ext>
                    </c:extLst>
                    <c:strCache>
                      <c:ptCount val="1"/>
                      <c:pt idx="0">
                        <c:v>점수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산업재산권법통계표!$P$5:$P$44</c15:sqref>
                        </c15:fullRef>
                        <c15:formulaRef>
                          <c15:sqref>산업재산권법통계표!$P$5:$P$43</c15:sqref>
                        </c15:formulaRef>
                      </c:ext>
                    </c:extLst>
                    <c:numCache>
                      <c:formatCode>General</c:formatCode>
                      <c:ptCount val="39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산업재산권법통계표!$P$5:$P$44</c15:sqref>
                        </c15:fullRef>
                        <c15:formulaRef>
                          <c15:sqref>산업재산권법통계표!$P$5:$P$43</c15:sqref>
                        </c15:formulaRef>
                      </c:ext>
                    </c:extLst>
                    <c:numCache>
                      <c:formatCode>General</c:formatCode>
                      <c:ptCount val="39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9DF-4D05-85B3-6C5E736903C1}"/>
                  </c:ext>
                </c:extLst>
              </c15:ser>
            </c15:filteredBarSeries>
          </c:ext>
        </c:extLst>
      </c:barChart>
      <c:catAx>
        <c:axId val="1633263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1504"/>
        <c:crosses val="autoZero"/>
        <c:auto val="0"/>
        <c:lblAlgn val="ctr"/>
        <c:lblOffset val="100"/>
        <c:noMultiLvlLbl val="0"/>
      </c:catAx>
      <c:valAx>
        <c:axId val="16332615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35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777" l="0.70000000000000062" r="0.70000000000000062" t="0.75000000000000777" header="0.30000000000000032" footer="0.30000000000000032"/>
    <c:pageSetup paperSize="12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THE PREMIUM 8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월 </a:t>
            </a:r>
            <a:r>
              <a:rPr lang="ko-KR" altLang="en-US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실전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모의고사 </a:t>
            </a:r>
            <a:r>
              <a:rPr lang="ko-KR" altLang="en-US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민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법</a:t>
            </a:r>
            <a:r>
              <a:rPr lang="ko-KR" altLang="en-US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개론</a:t>
            </a: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(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통계표</a:t>
            </a: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)</a:t>
            </a:r>
            <a:endParaRPr lang="ko-KR" altLang="ko-KR">
              <a:effectLst/>
              <a:latin typeface="Pretendard ExtraBold" panose="02000903000000020004" pitchFamily="2" charset="-127"/>
              <a:ea typeface="Pretendard ExtraBold" panose="02000903000000020004" pitchFamily="2" charset="-127"/>
              <a:cs typeface="Pretendard ExtraBold" panose="02000903000000020004" pitchFamily="2" charset="-127"/>
            </a:endParaRPr>
          </a:p>
        </c:rich>
      </c:tx>
      <c:layout>
        <c:manualLayout>
          <c:xMode val="edge"/>
          <c:yMode val="edge"/>
          <c:x val="0.20463418147803925"/>
          <c:y val="1.183624261975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민법통계표!$Q$4</c:f>
              <c:strCache>
                <c:ptCount val="1"/>
                <c:pt idx="0">
                  <c:v>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민법통계표!$P$5:$P$45</c15:sqref>
                  </c15:fullRef>
                </c:ext>
              </c:extLst>
              <c:f>민법통계표!$P$5:$P$44</c:f>
              <c:numCache>
                <c:formatCode>General</c:formatCode>
                <c:ptCount val="40"/>
                <c:pt idx="0">
                  <c:v>100</c:v>
                </c:pt>
                <c:pt idx="1">
                  <c:v>97.5</c:v>
                </c:pt>
                <c:pt idx="2">
                  <c:v>95</c:v>
                </c:pt>
                <c:pt idx="3">
                  <c:v>92.5</c:v>
                </c:pt>
                <c:pt idx="4">
                  <c:v>90</c:v>
                </c:pt>
                <c:pt idx="5">
                  <c:v>87.5</c:v>
                </c:pt>
                <c:pt idx="6">
                  <c:v>85</c:v>
                </c:pt>
                <c:pt idx="7">
                  <c:v>82.5</c:v>
                </c:pt>
                <c:pt idx="8">
                  <c:v>80</c:v>
                </c:pt>
                <c:pt idx="9">
                  <c:v>77.5</c:v>
                </c:pt>
                <c:pt idx="10">
                  <c:v>75</c:v>
                </c:pt>
                <c:pt idx="11">
                  <c:v>72.5</c:v>
                </c:pt>
                <c:pt idx="12">
                  <c:v>70</c:v>
                </c:pt>
                <c:pt idx="13">
                  <c:v>67.5</c:v>
                </c:pt>
                <c:pt idx="14">
                  <c:v>65</c:v>
                </c:pt>
                <c:pt idx="15">
                  <c:v>62.5</c:v>
                </c:pt>
                <c:pt idx="16">
                  <c:v>60</c:v>
                </c:pt>
                <c:pt idx="17">
                  <c:v>57.5</c:v>
                </c:pt>
                <c:pt idx="18">
                  <c:v>55</c:v>
                </c:pt>
                <c:pt idx="19">
                  <c:v>52.5</c:v>
                </c:pt>
                <c:pt idx="20">
                  <c:v>50</c:v>
                </c:pt>
                <c:pt idx="21">
                  <c:v>47.5</c:v>
                </c:pt>
                <c:pt idx="22">
                  <c:v>45</c:v>
                </c:pt>
                <c:pt idx="23">
                  <c:v>42.5</c:v>
                </c:pt>
                <c:pt idx="24">
                  <c:v>40</c:v>
                </c:pt>
                <c:pt idx="25">
                  <c:v>37.5</c:v>
                </c:pt>
                <c:pt idx="26">
                  <c:v>35</c:v>
                </c:pt>
                <c:pt idx="27">
                  <c:v>32.5</c:v>
                </c:pt>
                <c:pt idx="28">
                  <c:v>30</c:v>
                </c:pt>
                <c:pt idx="29">
                  <c:v>27.5</c:v>
                </c:pt>
                <c:pt idx="30">
                  <c:v>25</c:v>
                </c:pt>
                <c:pt idx="31">
                  <c:v>22.5</c:v>
                </c:pt>
                <c:pt idx="32">
                  <c:v>20</c:v>
                </c:pt>
                <c:pt idx="33">
                  <c:v>17.5</c:v>
                </c:pt>
                <c:pt idx="34">
                  <c:v>15</c:v>
                </c:pt>
                <c:pt idx="35">
                  <c:v>12.5</c:v>
                </c:pt>
                <c:pt idx="36">
                  <c:v>10</c:v>
                </c:pt>
                <c:pt idx="37">
                  <c:v>7.5</c:v>
                </c:pt>
                <c:pt idx="38">
                  <c:v>5</c:v>
                </c:pt>
                <c:pt idx="39">
                  <c:v>2.5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민법통계표!$Q$5:$Q$45</c15:sqref>
                  </c15:fullRef>
                </c:ext>
              </c:extLst>
              <c:f>민법통계표!$Q$5:$Q$44</c:f>
              <c:numCache>
                <c:formatCode>General</c:formatCode>
                <c:ptCount val="4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11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1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1</c:v>
                </c:pt>
                <c:pt idx="24">
                  <c:v>6</c:v>
                </c:pt>
                <c:pt idx="25">
                  <c:v>1</c:v>
                </c:pt>
                <c:pt idx="26">
                  <c:v>3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0E-41BA-AC65-2F6A67257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263584"/>
        <c:axId val="1633261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민법통계표!$P$4</c15:sqref>
                        </c15:formulaRef>
                      </c:ext>
                    </c:extLst>
                    <c:strCache>
                      <c:ptCount val="1"/>
                      <c:pt idx="0">
                        <c:v>점수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민법통계표!$P$5:$P$45</c15:sqref>
                        </c15:fullRef>
                        <c15:formulaRef>
                          <c15:sqref>민법통계표!$P$5:$P$44</c15:sqref>
                        </c15:formulaRef>
                      </c:ext>
                    </c:extLst>
                    <c:numCache>
                      <c:formatCode>General</c:formatCode>
                      <c:ptCount val="40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  <c:pt idx="39">
                        <c:v>2.5</c:v>
                      </c:pt>
                      <c:pt idx="40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민법통계표!$P$6:$P$45</c15:sqref>
                        </c15:fullRef>
                        <c15:formulaRef>
                          <c15:sqref>민법통계표!$P$6:$P$45</c15:sqref>
                        </c15:formulaRef>
                      </c:ext>
                    </c:extLst>
                    <c:numCache>
                      <c:formatCode>General</c:formatCode>
                      <c:ptCount val="40"/>
                      <c:pt idx="0">
                        <c:v>97.5</c:v>
                      </c:pt>
                      <c:pt idx="1">
                        <c:v>95</c:v>
                      </c:pt>
                      <c:pt idx="2">
                        <c:v>92.5</c:v>
                      </c:pt>
                      <c:pt idx="3">
                        <c:v>90</c:v>
                      </c:pt>
                      <c:pt idx="4">
                        <c:v>87.5</c:v>
                      </c:pt>
                      <c:pt idx="5">
                        <c:v>85</c:v>
                      </c:pt>
                      <c:pt idx="6">
                        <c:v>82.5</c:v>
                      </c:pt>
                      <c:pt idx="7">
                        <c:v>80</c:v>
                      </c:pt>
                      <c:pt idx="8">
                        <c:v>77.5</c:v>
                      </c:pt>
                      <c:pt idx="9">
                        <c:v>75</c:v>
                      </c:pt>
                      <c:pt idx="10">
                        <c:v>72.5</c:v>
                      </c:pt>
                      <c:pt idx="11">
                        <c:v>70</c:v>
                      </c:pt>
                      <c:pt idx="12">
                        <c:v>67.5</c:v>
                      </c:pt>
                      <c:pt idx="13">
                        <c:v>65</c:v>
                      </c:pt>
                      <c:pt idx="14">
                        <c:v>62.5</c:v>
                      </c:pt>
                      <c:pt idx="15">
                        <c:v>60</c:v>
                      </c:pt>
                      <c:pt idx="16">
                        <c:v>57.5</c:v>
                      </c:pt>
                      <c:pt idx="17">
                        <c:v>55</c:v>
                      </c:pt>
                      <c:pt idx="18">
                        <c:v>52.5</c:v>
                      </c:pt>
                      <c:pt idx="19">
                        <c:v>50</c:v>
                      </c:pt>
                      <c:pt idx="20">
                        <c:v>47.5</c:v>
                      </c:pt>
                      <c:pt idx="21">
                        <c:v>45</c:v>
                      </c:pt>
                      <c:pt idx="22">
                        <c:v>42.5</c:v>
                      </c:pt>
                      <c:pt idx="23">
                        <c:v>40</c:v>
                      </c:pt>
                      <c:pt idx="24">
                        <c:v>37.5</c:v>
                      </c:pt>
                      <c:pt idx="25">
                        <c:v>35</c:v>
                      </c:pt>
                      <c:pt idx="26">
                        <c:v>32.5</c:v>
                      </c:pt>
                      <c:pt idx="27">
                        <c:v>30</c:v>
                      </c:pt>
                      <c:pt idx="28">
                        <c:v>27.5</c:v>
                      </c:pt>
                      <c:pt idx="29">
                        <c:v>25</c:v>
                      </c:pt>
                      <c:pt idx="30">
                        <c:v>22.5</c:v>
                      </c:pt>
                      <c:pt idx="31">
                        <c:v>20</c:v>
                      </c:pt>
                      <c:pt idx="32">
                        <c:v>17.5</c:v>
                      </c:pt>
                      <c:pt idx="33">
                        <c:v>15</c:v>
                      </c:pt>
                      <c:pt idx="34">
                        <c:v>12.5</c:v>
                      </c:pt>
                      <c:pt idx="35">
                        <c:v>10</c:v>
                      </c:pt>
                      <c:pt idx="36">
                        <c:v>7.5</c:v>
                      </c:pt>
                      <c:pt idx="37">
                        <c:v>5</c:v>
                      </c:pt>
                      <c:pt idx="38">
                        <c:v>2.5</c:v>
                      </c:pt>
                      <c:pt idx="3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C0E-41BA-AC65-2F6A67257FE5}"/>
                  </c:ext>
                </c:extLst>
              </c15:ser>
            </c15:filteredBarSeries>
          </c:ext>
        </c:extLst>
      </c:barChart>
      <c:catAx>
        <c:axId val="1633263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1504"/>
        <c:crosses val="autoZero"/>
        <c:auto val="0"/>
        <c:lblAlgn val="ctr"/>
        <c:lblOffset val="100"/>
        <c:noMultiLvlLbl val="0"/>
      </c:catAx>
      <c:valAx>
        <c:axId val="16332615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35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777" l="0.70000000000000062" r="0.70000000000000062" t="0.75000000000000777" header="0.30000000000000032" footer="0.30000000000000032"/>
    <c:pageSetup paperSize="12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THE PREMIUM 9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월 </a:t>
            </a:r>
            <a:r>
              <a:rPr lang="ko-KR" altLang="en-US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실전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모의고사 </a:t>
            </a:r>
            <a:r>
              <a:rPr lang="ko-KR" altLang="en-US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자연과학개론</a:t>
            </a: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(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통계표</a:t>
            </a: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)</a:t>
            </a:r>
            <a:endParaRPr lang="ko-KR" altLang="ko-KR">
              <a:effectLst/>
              <a:latin typeface="Pretendard ExtraBold" panose="02000903000000020004" pitchFamily="2" charset="-127"/>
              <a:ea typeface="Pretendard ExtraBold" panose="02000903000000020004" pitchFamily="2" charset="-127"/>
              <a:cs typeface="Pretendard ExtraBold" panose="02000903000000020004" pitchFamily="2" charset="-127"/>
            </a:endParaRPr>
          </a:p>
        </c:rich>
      </c:tx>
      <c:layout>
        <c:manualLayout>
          <c:xMode val="edge"/>
          <c:yMode val="edge"/>
          <c:x val="0.20463418147803925"/>
          <c:y val="1.183624261975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자연과학통계표!$Q$4</c:f>
              <c:strCache>
                <c:ptCount val="1"/>
                <c:pt idx="0">
                  <c:v>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자연과학통계표!$P$5:$P$45</c15:sqref>
                  </c15:fullRef>
                </c:ext>
              </c:extLst>
              <c:f>자연과학통계표!$P$5:$P$44</c:f>
              <c:numCache>
                <c:formatCode>General</c:formatCode>
                <c:ptCount val="40"/>
                <c:pt idx="0">
                  <c:v>100</c:v>
                </c:pt>
                <c:pt idx="1">
                  <c:v>97.5</c:v>
                </c:pt>
                <c:pt idx="2">
                  <c:v>95</c:v>
                </c:pt>
                <c:pt idx="3">
                  <c:v>92.5</c:v>
                </c:pt>
                <c:pt idx="4">
                  <c:v>90</c:v>
                </c:pt>
                <c:pt idx="5">
                  <c:v>87.5</c:v>
                </c:pt>
                <c:pt idx="6">
                  <c:v>85</c:v>
                </c:pt>
                <c:pt idx="7">
                  <c:v>82.5</c:v>
                </c:pt>
                <c:pt idx="8">
                  <c:v>80</c:v>
                </c:pt>
                <c:pt idx="9">
                  <c:v>77.5</c:v>
                </c:pt>
                <c:pt idx="10">
                  <c:v>75</c:v>
                </c:pt>
                <c:pt idx="11">
                  <c:v>72.5</c:v>
                </c:pt>
                <c:pt idx="12">
                  <c:v>70</c:v>
                </c:pt>
                <c:pt idx="13">
                  <c:v>67.5</c:v>
                </c:pt>
                <c:pt idx="14">
                  <c:v>65</c:v>
                </c:pt>
                <c:pt idx="15">
                  <c:v>62.5</c:v>
                </c:pt>
                <c:pt idx="16">
                  <c:v>60</c:v>
                </c:pt>
                <c:pt idx="17">
                  <c:v>57.5</c:v>
                </c:pt>
                <c:pt idx="18">
                  <c:v>55</c:v>
                </c:pt>
                <c:pt idx="19">
                  <c:v>52.5</c:v>
                </c:pt>
                <c:pt idx="20">
                  <c:v>50</c:v>
                </c:pt>
                <c:pt idx="21">
                  <c:v>47.5</c:v>
                </c:pt>
                <c:pt idx="22">
                  <c:v>45</c:v>
                </c:pt>
                <c:pt idx="23">
                  <c:v>42.5</c:v>
                </c:pt>
                <c:pt idx="24">
                  <c:v>40</c:v>
                </c:pt>
                <c:pt idx="25">
                  <c:v>37.5</c:v>
                </c:pt>
                <c:pt idx="26">
                  <c:v>35</c:v>
                </c:pt>
                <c:pt idx="27">
                  <c:v>32.5</c:v>
                </c:pt>
                <c:pt idx="28">
                  <c:v>30</c:v>
                </c:pt>
                <c:pt idx="29">
                  <c:v>27.5</c:v>
                </c:pt>
                <c:pt idx="30">
                  <c:v>25</c:v>
                </c:pt>
                <c:pt idx="31">
                  <c:v>22.5</c:v>
                </c:pt>
                <c:pt idx="32">
                  <c:v>20</c:v>
                </c:pt>
                <c:pt idx="33">
                  <c:v>17.5</c:v>
                </c:pt>
                <c:pt idx="34">
                  <c:v>15</c:v>
                </c:pt>
                <c:pt idx="35">
                  <c:v>12.5</c:v>
                </c:pt>
                <c:pt idx="36">
                  <c:v>10</c:v>
                </c:pt>
                <c:pt idx="37">
                  <c:v>7.5</c:v>
                </c:pt>
                <c:pt idx="38">
                  <c:v>5</c:v>
                </c:pt>
                <c:pt idx="39">
                  <c:v>2.5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자연과학통계표!$Q$5:$Q$45</c15:sqref>
                  </c15:fullRef>
                </c:ext>
              </c:extLst>
              <c:f>자연과학통계표!$Q$5:$Q$44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8</c:v>
                </c:pt>
                <c:pt idx="19">
                  <c:v>4</c:v>
                </c:pt>
                <c:pt idx="20">
                  <c:v>5</c:v>
                </c:pt>
                <c:pt idx="21">
                  <c:v>9</c:v>
                </c:pt>
                <c:pt idx="22">
                  <c:v>8</c:v>
                </c:pt>
                <c:pt idx="23">
                  <c:v>5</c:v>
                </c:pt>
                <c:pt idx="24">
                  <c:v>11</c:v>
                </c:pt>
                <c:pt idx="25">
                  <c:v>4</c:v>
                </c:pt>
                <c:pt idx="26">
                  <c:v>2</c:v>
                </c:pt>
                <c:pt idx="27">
                  <c:v>8</c:v>
                </c:pt>
                <c:pt idx="28">
                  <c:v>4</c:v>
                </c:pt>
                <c:pt idx="29">
                  <c:v>2</c:v>
                </c:pt>
                <c:pt idx="30">
                  <c:v>5</c:v>
                </c:pt>
                <c:pt idx="31">
                  <c:v>3</c:v>
                </c:pt>
                <c:pt idx="32">
                  <c:v>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6F-4CC7-89AB-9C46760B0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263584"/>
        <c:axId val="1633261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자연과학통계표!$P$4</c15:sqref>
                        </c15:formulaRef>
                      </c:ext>
                    </c:extLst>
                    <c:strCache>
                      <c:ptCount val="1"/>
                      <c:pt idx="0">
                        <c:v>점수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자연과학통계표!$P$5:$P$45</c15:sqref>
                        </c15:fullRef>
                        <c15:formulaRef>
                          <c15:sqref>자연과학통계표!$P$5:$P$44</c15:sqref>
                        </c15:formulaRef>
                      </c:ext>
                    </c:extLst>
                    <c:numCache>
                      <c:formatCode>General</c:formatCode>
                      <c:ptCount val="40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  <c:pt idx="39">
                        <c:v>2.5</c:v>
                      </c:pt>
                      <c:pt idx="40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자연과학통계표!$P$6:$P$45</c15:sqref>
                        </c15:fullRef>
                        <c15:formulaRef>
                          <c15:sqref>자연과학통계표!$P$6:$P$45</c15:sqref>
                        </c15:formulaRef>
                      </c:ext>
                    </c:extLst>
                    <c:numCache>
                      <c:formatCode>General</c:formatCode>
                      <c:ptCount val="40"/>
                      <c:pt idx="0">
                        <c:v>97.5</c:v>
                      </c:pt>
                      <c:pt idx="1">
                        <c:v>95</c:v>
                      </c:pt>
                      <c:pt idx="2">
                        <c:v>92.5</c:v>
                      </c:pt>
                      <c:pt idx="3">
                        <c:v>90</c:v>
                      </c:pt>
                      <c:pt idx="4">
                        <c:v>87.5</c:v>
                      </c:pt>
                      <c:pt idx="5">
                        <c:v>85</c:v>
                      </c:pt>
                      <c:pt idx="6">
                        <c:v>82.5</c:v>
                      </c:pt>
                      <c:pt idx="7">
                        <c:v>80</c:v>
                      </c:pt>
                      <c:pt idx="8">
                        <c:v>77.5</c:v>
                      </c:pt>
                      <c:pt idx="9">
                        <c:v>75</c:v>
                      </c:pt>
                      <c:pt idx="10">
                        <c:v>72.5</c:v>
                      </c:pt>
                      <c:pt idx="11">
                        <c:v>70</c:v>
                      </c:pt>
                      <c:pt idx="12">
                        <c:v>67.5</c:v>
                      </c:pt>
                      <c:pt idx="13">
                        <c:v>65</c:v>
                      </c:pt>
                      <c:pt idx="14">
                        <c:v>62.5</c:v>
                      </c:pt>
                      <c:pt idx="15">
                        <c:v>60</c:v>
                      </c:pt>
                      <c:pt idx="16">
                        <c:v>57.5</c:v>
                      </c:pt>
                      <c:pt idx="17">
                        <c:v>55</c:v>
                      </c:pt>
                      <c:pt idx="18">
                        <c:v>52.5</c:v>
                      </c:pt>
                      <c:pt idx="19">
                        <c:v>50</c:v>
                      </c:pt>
                      <c:pt idx="20">
                        <c:v>47.5</c:v>
                      </c:pt>
                      <c:pt idx="21">
                        <c:v>45</c:v>
                      </c:pt>
                      <c:pt idx="22">
                        <c:v>42.5</c:v>
                      </c:pt>
                      <c:pt idx="23">
                        <c:v>40</c:v>
                      </c:pt>
                      <c:pt idx="24">
                        <c:v>37.5</c:v>
                      </c:pt>
                      <c:pt idx="25">
                        <c:v>35</c:v>
                      </c:pt>
                      <c:pt idx="26">
                        <c:v>32.5</c:v>
                      </c:pt>
                      <c:pt idx="27">
                        <c:v>30</c:v>
                      </c:pt>
                      <c:pt idx="28">
                        <c:v>27.5</c:v>
                      </c:pt>
                      <c:pt idx="29">
                        <c:v>25</c:v>
                      </c:pt>
                      <c:pt idx="30">
                        <c:v>22.5</c:v>
                      </c:pt>
                      <c:pt idx="31">
                        <c:v>20</c:v>
                      </c:pt>
                      <c:pt idx="32">
                        <c:v>17.5</c:v>
                      </c:pt>
                      <c:pt idx="33">
                        <c:v>15</c:v>
                      </c:pt>
                      <c:pt idx="34">
                        <c:v>12.5</c:v>
                      </c:pt>
                      <c:pt idx="35">
                        <c:v>10</c:v>
                      </c:pt>
                      <c:pt idx="36">
                        <c:v>7.5</c:v>
                      </c:pt>
                      <c:pt idx="37">
                        <c:v>5</c:v>
                      </c:pt>
                      <c:pt idx="38">
                        <c:v>2.5</c:v>
                      </c:pt>
                      <c:pt idx="3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96F-4CC7-89AB-9C46760B094A}"/>
                  </c:ext>
                </c:extLst>
              </c15:ser>
            </c15:filteredBarSeries>
          </c:ext>
        </c:extLst>
      </c:barChart>
      <c:catAx>
        <c:axId val="1633263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1504"/>
        <c:crosses val="autoZero"/>
        <c:auto val="0"/>
        <c:lblAlgn val="ctr"/>
        <c:lblOffset val="100"/>
        <c:noMultiLvlLbl val="0"/>
      </c:catAx>
      <c:valAx>
        <c:axId val="16332615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35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777" l="0.70000000000000062" r="0.70000000000000062" t="0.75000000000000777" header="0.30000000000000032" footer="0.30000000000000032"/>
    <c:pageSetup paperSize="12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154110</xdr:colOff>
      <xdr:row>3</xdr:row>
      <xdr:rowOff>56029</xdr:rowOff>
    </xdr:from>
    <xdr:to>
      <xdr:col>17</xdr:col>
      <xdr:colOff>381000</xdr:colOff>
      <xdr:row>109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37D22F1-8A33-4731-9685-B31CCB6AA3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299786</xdr:colOff>
      <xdr:row>3</xdr:row>
      <xdr:rowOff>22412</xdr:rowOff>
    </xdr:from>
    <xdr:to>
      <xdr:col>14</xdr:col>
      <xdr:colOff>526676</xdr:colOff>
      <xdr:row>97</xdr:row>
      <xdr:rowOff>168088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191EE1B-7140-4B29-95A5-7D31BE5F8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299786</xdr:colOff>
      <xdr:row>3</xdr:row>
      <xdr:rowOff>22412</xdr:rowOff>
    </xdr:from>
    <xdr:to>
      <xdr:col>14</xdr:col>
      <xdr:colOff>526676</xdr:colOff>
      <xdr:row>80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4DCAEC4-458D-4CA1-BB3C-75C564BB79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299786</xdr:colOff>
      <xdr:row>3</xdr:row>
      <xdr:rowOff>22412</xdr:rowOff>
    </xdr:from>
    <xdr:to>
      <xdr:col>14</xdr:col>
      <xdr:colOff>526676</xdr:colOff>
      <xdr:row>80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919D9FA-4BD8-413E-8524-B1F3F82C8B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50629;&#47924;&#54260;&#45908;\&#47784;&#51032;&#44256;&#49324;\2025\9&#50900;\9&#50900;_&#53685;&#44228;&#54364;.xlsx" TargetMode="External"/><Relationship Id="rId1" Type="http://schemas.openxmlformats.org/officeDocument/2006/relationships/externalLinkPath" Target="9&#50900;_&#53685;&#44228;&#543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전체통계표"/>
      <sheetName val="산업재산권법통계표"/>
      <sheetName val="민법통계표"/>
      <sheetName val="자연과학통계표"/>
      <sheetName val="문항분석표(산업재산권법)"/>
      <sheetName val="문항분석표(민법개론)"/>
      <sheetName val="문항분석표자연과학개론)"/>
      <sheetName val="명단"/>
      <sheetName val="종합반통계"/>
    </sheetNames>
    <sheetDataSet>
      <sheetData sheetId="0">
        <row r="51">
          <cell r="AB51">
            <v>121</v>
          </cell>
        </row>
      </sheetData>
      <sheetData sheetId="1">
        <row r="48">
          <cell r="V48">
            <v>63.9</v>
          </cell>
        </row>
      </sheetData>
      <sheetData sheetId="2">
        <row r="48">
          <cell r="V48">
            <v>65.7</v>
          </cell>
        </row>
      </sheetData>
      <sheetData sheetId="3">
        <row r="48">
          <cell r="V48">
            <v>40.200000000000003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B1020-40FA-459B-BF3E-79FBA8444758}">
  <sheetPr>
    <pageSetUpPr fitToPage="1"/>
  </sheetPr>
  <dimension ref="C1:V126"/>
  <sheetViews>
    <sheetView showGridLines="0" topLeftCell="F83" zoomScale="85" zoomScaleNormal="85" workbookViewId="0">
      <selection sqref="A1:V131"/>
    </sheetView>
  </sheetViews>
  <sheetFormatPr defaultRowHeight="15" x14ac:dyDescent="0.3"/>
  <cols>
    <col min="1" max="2" width="9" style="13"/>
    <col min="3" max="3" width="14.375" style="13" bestFit="1" customWidth="1"/>
    <col min="4" max="4" width="10.75" style="13" bestFit="1" customWidth="1"/>
    <col min="5" max="5" width="10.25" style="13" bestFit="1" customWidth="1"/>
    <col min="6" max="6" width="8.75" style="13" bestFit="1" customWidth="1"/>
    <col min="7" max="7" width="10.625" style="13" bestFit="1" customWidth="1"/>
    <col min="8" max="8" width="8.75" style="13" customWidth="1"/>
    <col min="9" max="16384" width="9" style="13"/>
  </cols>
  <sheetData>
    <row r="1" spans="3:22" ht="16.5" customHeight="1" x14ac:dyDescent="0.3">
      <c r="C1" s="48" t="s">
        <v>168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3:22" ht="16.5" customHeight="1" x14ac:dyDescent="0.3"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4" spans="3:22" ht="20.100000000000001" customHeight="1" thickBot="1" x14ac:dyDescent="0.35">
      <c r="C4" s="16" t="s">
        <v>27</v>
      </c>
      <c r="D4" s="18" t="s">
        <v>106</v>
      </c>
      <c r="E4" s="17" t="s">
        <v>107</v>
      </c>
      <c r="F4" s="17" t="s">
        <v>108</v>
      </c>
      <c r="G4" s="17" t="s">
        <v>138</v>
      </c>
      <c r="H4" s="17" t="s">
        <v>109</v>
      </c>
      <c r="I4" s="17" t="s">
        <v>111</v>
      </c>
      <c r="J4" s="17" t="s">
        <v>110</v>
      </c>
      <c r="S4" s="19" t="s">
        <v>7</v>
      </c>
      <c r="T4" s="20" t="s">
        <v>6</v>
      </c>
      <c r="U4" s="21" t="s">
        <v>5</v>
      </c>
    </row>
    <row r="5" spans="3:22" ht="20.100000000000001" customHeight="1" thickBot="1" x14ac:dyDescent="0.35">
      <c r="C5" s="50" t="s">
        <v>67</v>
      </c>
      <c r="D5" s="50">
        <v>25090040</v>
      </c>
      <c r="E5" s="25">
        <v>92.5</v>
      </c>
      <c r="F5" s="23">
        <v>92.5</v>
      </c>
      <c r="G5" s="23">
        <v>60</v>
      </c>
      <c r="H5" s="47">
        <f>AVERAGE(E5:G5)</f>
        <v>81.666666666666671</v>
      </c>
      <c r="I5" s="23">
        <f>RANK(H5,$H$5:$H$126,0)</f>
        <v>1</v>
      </c>
      <c r="J5" s="47">
        <f>I5/98*100</f>
        <v>1.0204081632653061</v>
      </c>
      <c r="S5" s="26">
        <v>95</v>
      </c>
      <c r="T5" s="27">
        <f>FREQUENCY($H$5:$H$109,S5:$S$47)</f>
        <v>0</v>
      </c>
      <c r="U5" s="28">
        <f>T5</f>
        <v>0</v>
      </c>
    </row>
    <row r="6" spans="3:22" ht="20.100000000000001" customHeight="1" thickBot="1" x14ac:dyDescent="0.35">
      <c r="C6" s="50" t="s">
        <v>61</v>
      </c>
      <c r="D6" s="50">
        <v>25090028</v>
      </c>
      <c r="E6" s="25">
        <v>85</v>
      </c>
      <c r="F6" s="23">
        <v>100</v>
      </c>
      <c r="G6" s="23">
        <v>57.5</v>
      </c>
      <c r="H6" s="47">
        <f>AVERAGE(E6:G6)</f>
        <v>80.833333333333329</v>
      </c>
      <c r="I6" s="23">
        <f>RANK(H6,$H$5:$H$126,0)</f>
        <v>2</v>
      </c>
      <c r="J6" s="47">
        <f t="shared" ref="J6:J69" si="0">I6/98*100</f>
        <v>2.0408163265306123</v>
      </c>
      <c r="S6" s="26">
        <v>92.5</v>
      </c>
      <c r="T6" s="27">
        <f>FREQUENCY($H$5:$H$109,S6:$S$47)</f>
        <v>0</v>
      </c>
      <c r="U6" s="28">
        <f t="shared" ref="U6:U45" si="1">U5+T6</f>
        <v>0</v>
      </c>
    </row>
    <row r="7" spans="3:22" ht="20.100000000000001" customHeight="1" thickBot="1" x14ac:dyDescent="0.35">
      <c r="C7" s="50" t="s">
        <v>151</v>
      </c>
      <c r="D7" s="50">
        <v>25090064</v>
      </c>
      <c r="E7" s="25">
        <v>90</v>
      </c>
      <c r="F7" s="23">
        <v>90</v>
      </c>
      <c r="G7" s="23">
        <v>60</v>
      </c>
      <c r="H7" s="47">
        <f>AVERAGE(E7:G7)</f>
        <v>80</v>
      </c>
      <c r="I7" s="23">
        <f>RANK(H7,$H$5:$H$126,0)</f>
        <v>3</v>
      </c>
      <c r="J7" s="47">
        <f t="shared" si="0"/>
        <v>3.0612244897959182</v>
      </c>
      <c r="S7" s="26">
        <v>90</v>
      </c>
      <c r="T7" s="27">
        <f>FREQUENCY($H$5:$H$109,S7:$S$47)</f>
        <v>0</v>
      </c>
      <c r="U7" s="28">
        <f t="shared" si="1"/>
        <v>0</v>
      </c>
    </row>
    <row r="8" spans="3:22" ht="20.100000000000001" customHeight="1" thickBot="1" x14ac:dyDescent="0.35">
      <c r="C8" s="50" t="s">
        <v>60</v>
      </c>
      <c r="D8" s="50">
        <v>25090051</v>
      </c>
      <c r="E8" s="25">
        <v>80</v>
      </c>
      <c r="F8" s="23">
        <v>90</v>
      </c>
      <c r="G8" s="23">
        <v>65</v>
      </c>
      <c r="H8" s="47">
        <f>AVERAGE(E8:G8)</f>
        <v>78.333333333333329</v>
      </c>
      <c r="I8" s="23">
        <f>RANK(H8,$H$5:$H$126,0)</f>
        <v>4</v>
      </c>
      <c r="J8" s="47">
        <f t="shared" si="0"/>
        <v>4.0816326530612246</v>
      </c>
      <c r="S8" s="26">
        <v>87.5</v>
      </c>
      <c r="T8" s="27">
        <f>FREQUENCY($H$5:$H$109,S8:$S$47)</f>
        <v>0</v>
      </c>
      <c r="U8" s="28">
        <f t="shared" si="1"/>
        <v>0</v>
      </c>
    </row>
    <row r="9" spans="3:22" ht="20.100000000000001" customHeight="1" thickBot="1" x14ac:dyDescent="0.35">
      <c r="C9" s="50" t="s">
        <v>33</v>
      </c>
      <c r="D9" s="50">
        <v>25090082</v>
      </c>
      <c r="E9" s="25">
        <v>90</v>
      </c>
      <c r="F9" s="51">
        <v>90</v>
      </c>
      <c r="G9" s="51">
        <v>55</v>
      </c>
      <c r="H9" s="47">
        <f>AVERAGE(E9:G9)</f>
        <v>78.333333333333329</v>
      </c>
      <c r="I9" s="23">
        <f>RANK(H9,$H$5:$H$126,0)</f>
        <v>4</v>
      </c>
      <c r="J9" s="47">
        <f t="shared" si="0"/>
        <v>4.0816326530612246</v>
      </c>
      <c r="S9" s="26">
        <v>85.833333333333329</v>
      </c>
      <c r="T9" s="27">
        <f>FREQUENCY($H$5:$H$109,S9:$S$47)</f>
        <v>0</v>
      </c>
      <c r="U9" s="28">
        <f>U8+T9</f>
        <v>0</v>
      </c>
    </row>
    <row r="10" spans="3:22" ht="20.100000000000001" customHeight="1" thickBot="1" x14ac:dyDescent="0.35">
      <c r="C10" s="50" t="s">
        <v>70</v>
      </c>
      <c r="D10" s="50">
        <v>25090061</v>
      </c>
      <c r="E10" s="25">
        <v>87.5</v>
      </c>
      <c r="F10" s="23">
        <v>80</v>
      </c>
      <c r="G10" s="23">
        <v>65</v>
      </c>
      <c r="H10" s="47">
        <f>AVERAGE(E10:G10)</f>
        <v>77.5</v>
      </c>
      <c r="I10" s="23">
        <f>RANK(H10,$H$5:$H$126,0)</f>
        <v>6</v>
      </c>
      <c r="J10" s="47">
        <f t="shared" si="0"/>
        <v>6.1224489795918364</v>
      </c>
      <c r="S10" s="26">
        <v>85</v>
      </c>
      <c r="T10" s="27">
        <f>FREQUENCY($H$5:$H$109,S10:$S$47)</f>
        <v>0</v>
      </c>
      <c r="U10" s="28">
        <f t="shared" si="1"/>
        <v>0</v>
      </c>
    </row>
    <row r="11" spans="3:22" ht="20.100000000000001" customHeight="1" thickBot="1" x14ac:dyDescent="0.35">
      <c r="C11" s="50" t="s">
        <v>85</v>
      </c>
      <c r="D11" s="50">
        <v>25090001</v>
      </c>
      <c r="E11" s="25">
        <v>92.5</v>
      </c>
      <c r="F11" s="23">
        <v>77.5</v>
      </c>
      <c r="G11" s="23">
        <v>60</v>
      </c>
      <c r="H11" s="47">
        <f>AVERAGE(E11:G11)</f>
        <v>76.666666666666671</v>
      </c>
      <c r="I11" s="23">
        <f>RANK(H11,$H$5:$H$126,0)</f>
        <v>7</v>
      </c>
      <c r="J11" s="47">
        <f t="shared" si="0"/>
        <v>7.1428571428571423</v>
      </c>
      <c r="S11" s="26">
        <v>83.8</v>
      </c>
      <c r="T11" s="27">
        <f>FREQUENCY($H$5:$H$109,S11:$S$47)</f>
        <v>0</v>
      </c>
      <c r="U11" s="28">
        <f t="shared" si="1"/>
        <v>0</v>
      </c>
    </row>
    <row r="12" spans="3:22" ht="20.100000000000001" customHeight="1" thickBot="1" x14ac:dyDescent="0.35">
      <c r="C12" s="50" t="s">
        <v>86</v>
      </c>
      <c r="D12" s="50">
        <v>25090016</v>
      </c>
      <c r="E12" s="25">
        <v>87.5</v>
      </c>
      <c r="F12" s="23">
        <v>80</v>
      </c>
      <c r="G12" s="23">
        <v>62.5</v>
      </c>
      <c r="H12" s="47">
        <f>AVERAGE(E12:G12)</f>
        <v>76.666666666666671</v>
      </c>
      <c r="I12" s="23">
        <f>RANK(H12,$H$5:$H$126,0)</f>
        <v>7</v>
      </c>
      <c r="J12" s="47">
        <f t="shared" si="0"/>
        <v>7.1428571428571423</v>
      </c>
      <c r="S12" s="26">
        <v>82.5</v>
      </c>
      <c r="T12" s="27">
        <f>FREQUENCY($H$5:$H$109,S12:$S$47)</f>
        <v>0</v>
      </c>
      <c r="U12" s="28">
        <f t="shared" si="1"/>
        <v>0</v>
      </c>
    </row>
    <row r="13" spans="3:22" ht="20.100000000000001" customHeight="1" thickBot="1" x14ac:dyDescent="0.35">
      <c r="C13" s="50" t="s">
        <v>166</v>
      </c>
      <c r="D13" s="50">
        <v>25090113</v>
      </c>
      <c r="E13" s="25">
        <v>85</v>
      </c>
      <c r="F13" s="51">
        <v>90</v>
      </c>
      <c r="G13" s="51">
        <v>55</v>
      </c>
      <c r="H13" s="47">
        <f>AVERAGE(E13:G13)</f>
        <v>76.666666666666671</v>
      </c>
      <c r="I13" s="23">
        <f>RANK(H13,$H$5:$H$126,0)</f>
        <v>7</v>
      </c>
      <c r="J13" s="47">
        <f t="shared" si="0"/>
        <v>7.1428571428571423</v>
      </c>
      <c r="S13" s="26">
        <v>81.666666666666671</v>
      </c>
      <c r="T13" s="27">
        <f>FREQUENCY($H$5:$H$109,S13:$S$47)</f>
        <v>1</v>
      </c>
      <c r="U13" s="28">
        <f t="shared" si="1"/>
        <v>1</v>
      </c>
    </row>
    <row r="14" spans="3:22" ht="20.100000000000001" customHeight="1" thickBot="1" x14ac:dyDescent="0.35">
      <c r="C14" s="50" t="s">
        <v>81</v>
      </c>
      <c r="D14" s="50">
        <v>25090045</v>
      </c>
      <c r="E14" s="25">
        <v>80</v>
      </c>
      <c r="F14" s="23">
        <v>92.5</v>
      </c>
      <c r="G14" s="23">
        <v>52.5</v>
      </c>
      <c r="H14" s="47">
        <f>AVERAGE(E14:G14)</f>
        <v>75</v>
      </c>
      <c r="I14" s="23">
        <f>RANK(H14,$H$5:$H$126,0)</f>
        <v>10</v>
      </c>
      <c r="J14" s="47">
        <f t="shared" si="0"/>
        <v>10.204081632653061</v>
      </c>
      <c r="S14" s="26">
        <v>80.833333333333329</v>
      </c>
      <c r="T14" s="27">
        <f>FREQUENCY($H$5:$H$109,S14:$S$47)</f>
        <v>1</v>
      </c>
      <c r="U14" s="28">
        <f t="shared" si="1"/>
        <v>2</v>
      </c>
    </row>
    <row r="15" spans="3:22" ht="20.100000000000001" customHeight="1" thickBot="1" x14ac:dyDescent="0.35">
      <c r="C15" s="50" t="s">
        <v>50</v>
      </c>
      <c r="D15" s="50">
        <v>25090008</v>
      </c>
      <c r="E15" s="25">
        <v>85</v>
      </c>
      <c r="F15" s="23">
        <v>87.5</v>
      </c>
      <c r="G15" s="23">
        <v>50</v>
      </c>
      <c r="H15" s="47">
        <f>AVERAGE(E15:G15)</f>
        <v>74.166666666666671</v>
      </c>
      <c r="I15" s="23">
        <f>RANK(H15,$H$5:$H$126,0)</f>
        <v>11</v>
      </c>
      <c r="J15" s="47">
        <f t="shared" si="0"/>
        <v>11.224489795918368</v>
      </c>
      <c r="S15" s="26">
        <v>80</v>
      </c>
      <c r="T15" s="27">
        <f>FREQUENCY($H$5:$H$109,S15:$S$47)</f>
        <v>1</v>
      </c>
      <c r="U15" s="28">
        <f t="shared" si="1"/>
        <v>3</v>
      </c>
    </row>
    <row r="16" spans="3:22" ht="20.100000000000001" customHeight="1" thickBot="1" x14ac:dyDescent="0.35">
      <c r="C16" s="50" t="s">
        <v>157</v>
      </c>
      <c r="D16" s="50">
        <v>25090087</v>
      </c>
      <c r="E16" s="25">
        <v>87.5</v>
      </c>
      <c r="F16" s="51">
        <v>90</v>
      </c>
      <c r="G16" s="51">
        <v>42.5</v>
      </c>
      <c r="H16" s="47">
        <f>AVERAGE(E16:G16)</f>
        <v>73.333333333333329</v>
      </c>
      <c r="I16" s="23">
        <f>RANK(H16,$H$5:$H$126,0)</f>
        <v>12</v>
      </c>
      <c r="J16" s="47">
        <f t="shared" si="0"/>
        <v>12.244897959183673</v>
      </c>
      <c r="S16" s="26">
        <v>79.166666666666671</v>
      </c>
      <c r="T16" s="27">
        <f>FREQUENCY($H$5:$H$109,S16:$S$47)</f>
        <v>0</v>
      </c>
      <c r="U16" s="28">
        <f>U15+T16</f>
        <v>3</v>
      </c>
    </row>
    <row r="17" spans="3:21" ht="20.100000000000001" customHeight="1" thickBot="1" x14ac:dyDescent="0.35">
      <c r="C17" s="50" t="s">
        <v>132</v>
      </c>
      <c r="D17" s="50">
        <v>25090110</v>
      </c>
      <c r="E17" s="22">
        <v>85</v>
      </c>
      <c r="F17" s="51">
        <v>80</v>
      </c>
      <c r="G17" s="51">
        <v>55</v>
      </c>
      <c r="H17" s="47">
        <f>AVERAGE(E17:G17)</f>
        <v>73.333333333333329</v>
      </c>
      <c r="I17" s="23">
        <f>RANK(H17,$H$5:$H$126,0)</f>
        <v>12</v>
      </c>
      <c r="J17" s="47">
        <f t="shared" si="0"/>
        <v>12.244897959183673</v>
      </c>
      <c r="S17" s="26">
        <v>78.333333333333329</v>
      </c>
      <c r="T17" s="27">
        <f>FREQUENCY($H$5:$H$109,S17:$S$47)</f>
        <v>2</v>
      </c>
      <c r="U17" s="28">
        <f t="shared" si="1"/>
        <v>5</v>
      </c>
    </row>
    <row r="18" spans="3:21" ht="20.100000000000001" customHeight="1" thickBot="1" x14ac:dyDescent="0.35">
      <c r="C18" s="50" t="s">
        <v>47</v>
      </c>
      <c r="D18" s="50">
        <v>25090013</v>
      </c>
      <c r="E18" s="25">
        <v>85</v>
      </c>
      <c r="F18" s="23">
        <v>82.5</v>
      </c>
      <c r="G18" s="23">
        <v>47.5</v>
      </c>
      <c r="H18" s="47">
        <f>AVERAGE(E18:G18)</f>
        <v>71.666666666666671</v>
      </c>
      <c r="I18" s="23">
        <f>RANK(H18,$H$5:$H$126,0)</f>
        <v>14</v>
      </c>
      <c r="J18" s="47">
        <f t="shared" si="0"/>
        <v>14.285714285714285</v>
      </c>
      <c r="S18" s="26">
        <v>77.5</v>
      </c>
      <c r="T18" s="27">
        <f>FREQUENCY($H$5:$H$109,S18:$S$47)</f>
        <v>4</v>
      </c>
      <c r="U18" s="28">
        <f t="shared" si="1"/>
        <v>9</v>
      </c>
    </row>
    <row r="19" spans="3:21" ht="20.100000000000001" customHeight="1" thickBot="1" x14ac:dyDescent="0.35">
      <c r="C19" s="50" t="s">
        <v>101</v>
      </c>
      <c r="D19" s="50">
        <v>25090088</v>
      </c>
      <c r="E19" s="22">
        <v>75</v>
      </c>
      <c r="F19" s="51">
        <v>72.5</v>
      </c>
      <c r="G19" s="51">
        <v>67.5</v>
      </c>
      <c r="H19" s="47">
        <f>AVERAGE(E19:G19)</f>
        <v>71.666666666666671</v>
      </c>
      <c r="I19" s="23">
        <f>RANK(H19,$H$5:$H$126,0)</f>
        <v>14</v>
      </c>
      <c r="J19" s="47">
        <f t="shared" si="0"/>
        <v>14.285714285714285</v>
      </c>
      <c r="S19" s="26">
        <v>75.833333333333329</v>
      </c>
      <c r="T19" s="27">
        <f>FREQUENCY($H$5:$H$109,S19:$S$47)</f>
        <v>0</v>
      </c>
      <c r="U19" s="28">
        <f t="shared" si="1"/>
        <v>9</v>
      </c>
    </row>
    <row r="20" spans="3:21" ht="20.100000000000001" customHeight="1" thickBot="1" x14ac:dyDescent="0.35">
      <c r="C20" s="50" t="s">
        <v>87</v>
      </c>
      <c r="D20" s="50">
        <v>25090083</v>
      </c>
      <c r="E20" s="22">
        <v>85</v>
      </c>
      <c r="F20" s="51">
        <v>72.5</v>
      </c>
      <c r="G20" s="51">
        <v>55</v>
      </c>
      <c r="H20" s="47">
        <f>AVERAGE(E20:G20)</f>
        <v>70.833333333333329</v>
      </c>
      <c r="I20" s="23">
        <f>RANK(H20,$H$5:$H$126,0)</f>
        <v>16</v>
      </c>
      <c r="J20" s="47">
        <f t="shared" si="0"/>
        <v>16.326530612244898</v>
      </c>
      <c r="S20" s="26">
        <v>75</v>
      </c>
      <c r="T20" s="27">
        <f>FREQUENCY($H$5:$H$109,S20:$S$47)</f>
        <v>1</v>
      </c>
      <c r="U20" s="28">
        <f t="shared" si="1"/>
        <v>10</v>
      </c>
    </row>
    <row r="21" spans="3:21" ht="20.100000000000001" customHeight="1" thickBot="1" x14ac:dyDescent="0.35">
      <c r="C21" s="50" t="s">
        <v>158</v>
      </c>
      <c r="D21" s="50">
        <v>25090089</v>
      </c>
      <c r="E21" s="22">
        <v>80</v>
      </c>
      <c r="F21" s="51">
        <v>92.5</v>
      </c>
      <c r="G21" s="51">
        <v>40</v>
      </c>
      <c r="H21" s="47">
        <f>AVERAGE(E21:G21)</f>
        <v>70.833333333333329</v>
      </c>
      <c r="I21" s="23">
        <f>RANK(H21,$H$5:$H$126,0)</f>
        <v>16</v>
      </c>
      <c r="J21" s="47">
        <f t="shared" si="0"/>
        <v>16.326530612244898</v>
      </c>
      <c r="S21" s="26">
        <v>74.166666666666671</v>
      </c>
      <c r="T21" s="27">
        <f>FREQUENCY($H$5:$H$109,S21:$S$47)</f>
        <v>1</v>
      </c>
      <c r="U21" s="28">
        <f t="shared" si="1"/>
        <v>11</v>
      </c>
    </row>
    <row r="22" spans="3:21" ht="20.100000000000001" customHeight="1" thickBot="1" x14ac:dyDescent="0.35">
      <c r="C22" s="50" t="s">
        <v>134</v>
      </c>
      <c r="D22" s="50">
        <v>25090106</v>
      </c>
      <c r="E22" s="22">
        <v>90</v>
      </c>
      <c r="F22" s="51">
        <v>77.5</v>
      </c>
      <c r="G22" s="51">
        <v>45</v>
      </c>
      <c r="H22" s="47">
        <f>AVERAGE(E22:G22)</f>
        <v>70.833333333333329</v>
      </c>
      <c r="I22" s="23">
        <f>RANK(H22,$H$5:$H$126,0)</f>
        <v>16</v>
      </c>
      <c r="J22" s="47">
        <f t="shared" si="0"/>
        <v>16.326530612244898</v>
      </c>
      <c r="S22" s="26">
        <v>73.333333333333329</v>
      </c>
      <c r="T22" s="27">
        <f>FREQUENCY($H$5:$H$109,S22:$S$47)</f>
        <v>2</v>
      </c>
      <c r="U22" s="28">
        <f>U21+T22</f>
        <v>13</v>
      </c>
    </row>
    <row r="23" spans="3:21" ht="20.100000000000001" customHeight="1" thickBot="1" x14ac:dyDescent="0.35">
      <c r="C23" s="50" t="s">
        <v>83</v>
      </c>
      <c r="D23" s="50">
        <v>25090115</v>
      </c>
      <c r="E23" s="25">
        <v>85</v>
      </c>
      <c r="F23" s="51">
        <v>82.5</v>
      </c>
      <c r="G23" s="51">
        <v>45</v>
      </c>
      <c r="H23" s="47">
        <f>AVERAGE(E23:G23)</f>
        <v>70.833333333333329</v>
      </c>
      <c r="I23" s="23">
        <f>RANK(H23,$H$5:$H$126,0)</f>
        <v>16</v>
      </c>
      <c r="J23" s="47">
        <f t="shared" si="0"/>
        <v>16.326530612244898</v>
      </c>
      <c r="S23" s="26">
        <v>72.5</v>
      </c>
      <c r="T23" s="27">
        <f>FREQUENCY($H$5:$H$109,S23:$S$47)</f>
        <v>0</v>
      </c>
      <c r="U23" s="28">
        <f t="shared" si="1"/>
        <v>13</v>
      </c>
    </row>
    <row r="24" spans="3:21" ht="20.100000000000001" customHeight="1" thickBot="1" x14ac:dyDescent="0.35">
      <c r="C24" s="50" t="s">
        <v>143</v>
      </c>
      <c r="D24" s="50">
        <v>25090039</v>
      </c>
      <c r="E24" s="25">
        <v>82.5</v>
      </c>
      <c r="F24" s="23">
        <v>77.5</v>
      </c>
      <c r="G24" s="23">
        <v>50</v>
      </c>
      <c r="H24" s="47">
        <f>AVERAGE(E24:G24)</f>
        <v>70</v>
      </c>
      <c r="I24" s="23">
        <f>RANK(H24,$H$5:$H$126,0)</f>
        <v>20</v>
      </c>
      <c r="J24" s="47">
        <f t="shared" si="0"/>
        <v>20.408163265306122</v>
      </c>
      <c r="S24" s="26">
        <v>71.666666666666671</v>
      </c>
      <c r="T24" s="27">
        <f>FREQUENCY($H$5:$H$109,S24:$S$47)</f>
        <v>2</v>
      </c>
      <c r="U24" s="28">
        <f t="shared" si="1"/>
        <v>15</v>
      </c>
    </row>
    <row r="25" spans="3:21" ht="20.100000000000001" customHeight="1" thickBot="1" x14ac:dyDescent="0.35">
      <c r="C25" s="50" t="s">
        <v>59</v>
      </c>
      <c r="D25" s="50">
        <v>25090072</v>
      </c>
      <c r="E25" s="22">
        <v>87.5</v>
      </c>
      <c r="F25" s="23">
        <v>80</v>
      </c>
      <c r="G25" s="23">
        <v>40</v>
      </c>
      <c r="H25" s="47">
        <f>AVERAGE(E25:G25)</f>
        <v>69.166666666666671</v>
      </c>
      <c r="I25" s="23">
        <f>RANK(H25,$H$5:$H$126,0)</f>
        <v>21</v>
      </c>
      <c r="J25" s="47">
        <f t="shared" si="0"/>
        <v>21.428571428571427</v>
      </c>
      <c r="S25" s="26">
        <v>70.833333333333329</v>
      </c>
      <c r="T25" s="27">
        <f>FREQUENCY($H$5:$H$109,S25:$S$47)</f>
        <v>5</v>
      </c>
      <c r="U25" s="28">
        <f t="shared" si="1"/>
        <v>20</v>
      </c>
    </row>
    <row r="26" spans="3:21" ht="20.100000000000001" customHeight="1" thickBot="1" x14ac:dyDescent="0.35">
      <c r="C26" s="50" t="s">
        <v>160</v>
      </c>
      <c r="D26" s="50">
        <v>25090093</v>
      </c>
      <c r="E26" s="22">
        <v>90</v>
      </c>
      <c r="F26" s="51">
        <v>77.5</v>
      </c>
      <c r="G26" s="51">
        <v>40</v>
      </c>
      <c r="H26" s="47">
        <f>AVERAGE(E26:G26)</f>
        <v>69.166666666666671</v>
      </c>
      <c r="I26" s="23">
        <f>RANK(H26,$H$5:$H$126,0)</f>
        <v>21</v>
      </c>
      <c r="J26" s="47">
        <f t="shared" si="0"/>
        <v>21.428571428571427</v>
      </c>
      <c r="S26" s="26">
        <v>69.166666666666671</v>
      </c>
      <c r="T26" s="27">
        <f>FREQUENCY($H$5:$H$109,S26:$S$47)</f>
        <v>2</v>
      </c>
      <c r="U26" s="28">
        <f t="shared" si="1"/>
        <v>22</v>
      </c>
    </row>
    <row r="27" spans="3:21" ht="20.100000000000001" customHeight="1" thickBot="1" x14ac:dyDescent="0.35">
      <c r="C27" s="50" t="s">
        <v>45</v>
      </c>
      <c r="D27" s="50">
        <v>25090005</v>
      </c>
      <c r="E27" s="25">
        <v>80</v>
      </c>
      <c r="F27" s="23">
        <v>80</v>
      </c>
      <c r="G27" s="23">
        <v>45</v>
      </c>
      <c r="H27" s="47">
        <f>AVERAGE(E27:G27)</f>
        <v>68.333333333333329</v>
      </c>
      <c r="I27" s="23">
        <f>RANK(H27,$H$5:$H$126,0)</f>
        <v>23</v>
      </c>
      <c r="J27" s="47">
        <f t="shared" si="0"/>
        <v>23.469387755102041</v>
      </c>
      <c r="S27" s="26">
        <v>68.333333333333329</v>
      </c>
      <c r="T27" s="27">
        <f>FREQUENCY($H$5:$H$109,S27:$S$47)</f>
        <v>5</v>
      </c>
      <c r="U27" s="28">
        <f t="shared" si="1"/>
        <v>27</v>
      </c>
    </row>
    <row r="28" spans="3:21" ht="20.100000000000001" customHeight="1" thickBot="1" x14ac:dyDescent="0.35">
      <c r="C28" s="50" t="s">
        <v>63</v>
      </c>
      <c r="D28" s="50">
        <v>25090067</v>
      </c>
      <c r="E28" s="25">
        <v>77.5</v>
      </c>
      <c r="F28" s="23">
        <v>82.5</v>
      </c>
      <c r="G28" s="23">
        <v>45</v>
      </c>
      <c r="H28" s="47">
        <f>AVERAGE(E28:G28)</f>
        <v>68.333333333333329</v>
      </c>
      <c r="I28" s="23">
        <f>RANK(H28,$H$5:$H$126,0)</f>
        <v>23</v>
      </c>
      <c r="J28" s="47">
        <f t="shared" si="0"/>
        <v>23.469387755102041</v>
      </c>
      <c r="S28" s="26">
        <v>66.666666666666671</v>
      </c>
      <c r="T28" s="27">
        <f>FREQUENCY($H$5:$H$109,S28:$S$47)</f>
        <v>2</v>
      </c>
      <c r="U28" s="28">
        <f t="shared" si="1"/>
        <v>29</v>
      </c>
    </row>
    <row r="29" spans="3:21" ht="20.100000000000001" customHeight="1" thickBot="1" x14ac:dyDescent="0.35">
      <c r="C29" s="50" t="s">
        <v>153</v>
      </c>
      <c r="D29" s="50">
        <v>25090069</v>
      </c>
      <c r="E29" s="25">
        <v>72.5</v>
      </c>
      <c r="F29" s="23">
        <v>72.5</v>
      </c>
      <c r="G29" s="23">
        <v>60</v>
      </c>
      <c r="H29" s="47">
        <f>AVERAGE(E29:G29)</f>
        <v>68.333333333333329</v>
      </c>
      <c r="I29" s="23">
        <f>RANK(H29,$H$5:$H$126,0)</f>
        <v>23</v>
      </c>
      <c r="J29" s="47">
        <f t="shared" si="0"/>
        <v>23.469387755102041</v>
      </c>
      <c r="S29" s="26">
        <v>65.833333333333329</v>
      </c>
      <c r="T29" s="27">
        <f>FREQUENCY($H$5:$H$109,S29:$S$47)</f>
        <v>12</v>
      </c>
      <c r="U29" s="28">
        <f t="shared" si="1"/>
        <v>41</v>
      </c>
    </row>
    <row r="30" spans="3:21" ht="20.100000000000001" customHeight="1" thickBot="1" x14ac:dyDescent="0.35">
      <c r="C30" s="50" t="s">
        <v>155</v>
      </c>
      <c r="D30" s="50">
        <v>25090074</v>
      </c>
      <c r="E30" s="25">
        <v>70</v>
      </c>
      <c r="F30" s="23">
        <v>80</v>
      </c>
      <c r="G30" s="23">
        <v>55</v>
      </c>
      <c r="H30" s="47">
        <f>AVERAGE(E30:G30)</f>
        <v>68.333333333333329</v>
      </c>
      <c r="I30" s="23">
        <f>RANK(H30,$H$5:$H$126,0)</f>
        <v>23</v>
      </c>
      <c r="J30" s="47">
        <f t="shared" si="0"/>
        <v>23.469387755102041</v>
      </c>
      <c r="S30" s="26">
        <v>62.5</v>
      </c>
      <c r="T30" s="27">
        <f>FREQUENCY($H$5:$H$109,S30:$S$47)</f>
        <v>1</v>
      </c>
      <c r="U30" s="28">
        <f>U29+T30</f>
        <v>42</v>
      </c>
    </row>
    <row r="31" spans="3:21" ht="20.100000000000001" customHeight="1" thickBot="1" x14ac:dyDescent="0.35">
      <c r="C31" s="50" t="s">
        <v>35</v>
      </c>
      <c r="D31" s="50">
        <v>25090043</v>
      </c>
      <c r="E31" s="25">
        <v>75</v>
      </c>
      <c r="F31" s="23">
        <v>62.5</v>
      </c>
      <c r="G31" s="23">
        <v>65</v>
      </c>
      <c r="H31" s="47">
        <f>AVERAGE(E31:G31)</f>
        <v>67.5</v>
      </c>
      <c r="I31" s="23">
        <f>RANK(H31,$H$5:$H$126,0)</f>
        <v>27</v>
      </c>
      <c r="J31" s="47">
        <f t="shared" si="0"/>
        <v>27.551020408163261</v>
      </c>
      <c r="S31" s="26">
        <v>61.666666666666664</v>
      </c>
      <c r="T31" s="27">
        <f>FREQUENCY($H$5:$H$109,S31:$S$47)</f>
        <v>8</v>
      </c>
      <c r="U31" s="28">
        <f t="shared" si="1"/>
        <v>50</v>
      </c>
    </row>
    <row r="32" spans="3:21" ht="20.100000000000001" customHeight="1" thickBot="1" x14ac:dyDescent="0.35">
      <c r="C32" s="50" t="s">
        <v>97</v>
      </c>
      <c r="D32" s="50">
        <v>25090095</v>
      </c>
      <c r="E32" s="25">
        <v>75</v>
      </c>
      <c r="F32" s="51">
        <v>87.5</v>
      </c>
      <c r="G32" s="51">
        <v>37.5</v>
      </c>
      <c r="H32" s="47">
        <f>AVERAGE(E32:G32)</f>
        <v>66.666666666666671</v>
      </c>
      <c r="I32" s="23">
        <f>RANK(H32,$H$5:$H$126,0)</f>
        <v>28</v>
      </c>
      <c r="J32" s="47">
        <f t="shared" si="0"/>
        <v>28.571428571428569</v>
      </c>
      <c r="S32" s="26">
        <v>59.166666666666664</v>
      </c>
      <c r="T32" s="27">
        <f>FREQUENCY($H$5:$H$109,S32:$S$47)</f>
        <v>1</v>
      </c>
      <c r="U32" s="28">
        <f t="shared" si="1"/>
        <v>51</v>
      </c>
    </row>
    <row r="33" spans="3:21" ht="20.100000000000001" customHeight="1" thickBot="1" x14ac:dyDescent="0.35">
      <c r="C33" s="50" t="s">
        <v>136</v>
      </c>
      <c r="D33" s="50">
        <v>25090120</v>
      </c>
      <c r="E33" s="22">
        <v>75</v>
      </c>
      <c r="F33" s="51">
        <v>77.5</v>
      </c>
      <c r="G33" s="51">
        <v>47.5</v>
      </c>
      <c r="H33" s="47">
        <f>AVERAGE(E33:G33)</f>
        <v>66.666666666666671</v>
      </c>
      <c r="I33" s="23">
        <f>RANK(H33,$H$5:$H$126,0)</f>
        <v>28</v>
      </c>
      <c r="J33" s="47">
        <f t="shared" si="0"/>
        <v>28.571428571428569</v>
      </c>
      <c r="S33" s="26">
        <v>58.333333333333336</v>
      </c>
      <c r="T33" s="27">
        <f>FREQUENCY($H$5:$H$109,S33:$S$47)</f>
        <v>2</v>
      </c>
      <c r="U33" s="28">
        <f t="shared" si="1"/>
        <v>53</v>
      </c>
    </row>
    <row r="34" spans="3:21" ht="20.100000000000001" customHeight="1" thickBot="1" x14ac:dyDescent="0.35">
      <c r="C34" s="50" t="s">
        <v>149</v>
      </c>
      <c r="D34" s="50">
        <v>25090055</v>
      </c>
      <c r="E34" s="25">
        <v>72.5</v>
      </c>
      <c r="F34" s="23">
        <v>80</v>
      </c>
      <c r="G34" s="23">
        <v>45</v>
      </c>
      <c r="H34" s="47">
        <f>AVERAGE(E34:G34)</f>
        <v>65.833333333333329</v>
      </c>
      <c r="I34" s="23">
        <f>RANK(H34,$H$5:$H$126,0)</f>
        <v>30</v>
      </c>
      <c r="J34" s="47">
        <f t="shared" si="0"/>
        <v>30.612244897959183</v>
      </c>
      <c r="S34" s="26">
        <v>57.5</v>
      </c>
      <c r="T34" s="27">
        <f>FREQUENCY($H$5:$H$109,S34:$S$47)</f>
        <v>2</v>
      </c>
      <c r="U34" s="28">
        <f>U33+T34</f>
        <v>55</v>
      </c>
    </row>
    <row r="35" spans="3:21" ht="20.100000000000001" customHeight="1" thickBot="1" x14ac:dyDescent="0.35">
      <c r="C35" s="50" t="s">
        <v>123</v>
      </c>
      <c r="D35" s="50">
        <v>25090092</v>
      </c>
      <c r="E35" s="25">
        <v>77.5</v>
      </c>
      <c r="F35" s="51">
        <v>87.5</v>
      </c>
      <c r="G35" s="51">
        <v>32.5</v>
      </c>
      <c r="H35" s="47">
        <f>AVERAGE(E35:G35)</f>
        <v>65.833333333333329</v>
      </c>
      <c r="I35" s="23">
        <f>RANK(H35,$H$5:$H$126,0)</f>
        <v>30</v>
      </c>
      <c r="J35" s="47">
        <f t="shared" si="0"/>
        <v>30.612244897959183</v>
      </c>
      <c r="S35" s="26">
        <v>56.666666666666664</v>
      </c>
      <c r="T35" s="27">
        <f>FREQUENCY($H$5:$H$109,S35:$S$47)</f>
        <v>2</v>
      </c>
      <c r="U35" s="28">
        <f>U34+T35</f>
        <v>57</v>
      </c>
    </row>
    <row r="36" spans="3:21" ht="20.100000000000001" customHeight="1" thickBot="1" x14ac:dyDescent="0.35">
      <c r="C36" s="50" t="s">
        <v>96</v>
      </c>
      <c r="D36" s="50">
        <v>25090104</v>
      </c>
      <c r="E36" s="22">
        <v>62.5</v>
      </c>
      <c r="F36" s="51">
        <v>67.5</v>
      </c>
      <c r="G36" s="51">
        <v>67.5</v>
      </c>
      <c r="H36" s="47">
        <f>AVERAGE(E36:G36)</f>
        <v>65.833333333333329</v>
      </c>
      <c r="I36" s="23">
        <f>RANK(H36,$H$5:$H$126,0)</f>
        <v>30</v>
      </c>
      <c r="J36" s="47">
        <f t="shared" si="0"/>
        <v>30.612244897959183</v>
      </c>
      <c r="S36" s="26">
        <v>55.833333333333336</v>
      </c>
      <c r="T36" s="27">
        <f>FREQUENCY($H$5:$H$109,S36:$S$47)</f>
        <v>4</v>
      </c>
      <c r="U36" s="28">
        <f t="shared" si="1"/>
        <v>61</v>
      </c>
    </row>
    <row r="37" spans="3:21" ht="20.100000000000001" customHeight="1" thickBot="1" x14ac:dyDescent="0.35">
      <c r="C37" s="50" t="s">
        <v>144</v>
      </c>
      <c r="D37" s="50">
        <v>25090047</v>
      </c>
      <c r="E37" s="25">
        <v>90</v>
      </c>
      <c r="F37" s="23">
        <v>72.5</v>
      </c>
      <c r="G37" s="23">
        <v>32.5</v>
      </c>
      <c r="H37" s="47">
        <f>AVERAGE(E37:G37)</f>
        <v>65</v>
      </c>
      <c r="I37" s="23">
        <f>RANK(H37,$H$5:$H$126,0)</f>
        <v>33</v>
      </c>
      <c r="J37" s="47">
        <f t="shared" si="0"/>
        <v>33.673469387755098</v>
      </c>
      <c r="S37" s="26">
        <v>53.333333333333336</v>
      </c>
      <c r="T37" s="27">
        <f>FREQUENCY($H$5:$H$109,S37:$S$47)</f>
        <v>3</v>
      </c>
      <c r="U37" s="28">
        <f t="shared" si="1"/>
        <v>64</v>
      </c>
    </row>
    <row r="38" spans="3:21" ht="20.100000000000001" customHeight="1" thickBot="1" x14ac:dyDescent="0.35">
      <c r="C38" s="50" t="s">
        <v>95</v>
      </c>
      <c r="D38" s="50">
        <v>25090063</v>
      </c>
      <c r="E38" s="25">
        <v>75</v>
      </c>
      <c r="F38" s="23">
        <v>80</v>
      </c>
      <c r="G38" s="23">
        <v>40</v>
      </c>
      <c r="H38" s="47">
        <f>AVERAGE(E38:G38)</f>
        <v>65</v>
      </c>
      <c r="I38" s="23">
        <f>RANK(H38,$H$5:$H$126,0)</f>
        <v>33</v>
      </c>
      <c r="J38" s="47">
        <f t="shared" si="0"/>
        <v>33.673469387755098</v>
      </c>
      <c r="S38" s="26">
        <v>50.833333333333336</v>
      </c>
      <c r="T38" s="27">
        <f>FREQUENCY($H$5:$H$109,S38:$S$47)</f>
        <v>6</v>
      </c>
      <c r="U38" s="28">
        <f>U37+T38</f>
        <v>70</v>
      </c>
    </row>
    <row r="39" spans="3:21" ht="20.100000000000001" customHeight="1" thickBot="1" x14ac:dyDescent="0.35">
      <c r="C39" s="50" t="s">
        <v>32</v>
      </c>
      <c r="D39" s="50">
        <v>25090116</v>
      </c>
      <c r="E39" s="22">
        <v>80</v>
      </c>
      <c r="F39" s="51">
        <v>82.5</v>
      </c>
      <c r="G39" s="51">
        <v>32.5</v>
      </c>
      <c r="H39" s="47">
        <f>AVERAGE(E39:G39)</f>
        <v>65</v>
      </c>
      <c r="I39" s="23">
        <f>RANK(H39,$H$5:$H$126,0)</f>
        <v>33</v>
      </c>
      <c r="J39" s="47">
        <f t="shared" si="0"/>
        <v>33.673469387755098</v>
      </c>
      <c r="S39" s="26">
        <v>47.5</v>
      </c>
      <c r="T39" s="27">
        <f>FREQUENCY($H$5:$H$109,S39:$S$47)</f>
        <v>0</v>
      </c>
      <c r="U39" s="28">
        <f>U38+T39</f>
        <v>70</v>
      </c>
    </row>
    <row r="40" spans="3:21" ht="20.100000000000001" customHeight="1" thickBot="1" x14ac:dyDescent="0.35">
      <c r="C40" s="50" t="s">
        <v>68</v>
      </c>
      <c r="D40" s="50">
        <v>25090015</v>
      </c>
      <c r="E40" s="25">
        <v>70</v>
      </c>
      <c r="F40" s="23">
        <v>65</v>
      </c>
      <c r="G40" s="23">
        <v>57.5</v>
      </c>
      <c r="H40" s="47">
        <f>AVERAGE(E40:G40)</f>
        <v>64.166666666666671</v>
      </c>
      <c r="I40" s="23">
        <f>RANK(H40,$H$5:$H$126,0)</f>
        <v>36</v>
      </c>
      <c r="J40" s="47">
        <f t="shared" si="0"/>
        <v>36.734693877551024</v>
      </c>
      <c r="S40" s="26">
        <v>46.666666666666664</v>
      </c>
      <c r="T40" s="27">
        <f>FREQUENCY($H$5:$H$109,S40:$S$47)</f>
        <v>2</v>
      </c>
      <c r="U40" s="28">
        <f t="shared" si="1"/>
        <v>72</v>
      </c>
    </row>
    <row r="41" spans="3:21" ht="20.100000000000001" customHeight="1" thickBot="1" x14ac:dyDescent="0.35">
      <c r="C41" s="50" t="s">
        <v>36</v>
      </c>
      <c r="D41" s="50">
        <v>25090042</v>
      </c>
      <c r="E41" s="25">
        <v>65</v>
      </c>
      <c r="F41" s="23">
        <v>77.5</v>
      </c>
      <c r="G41" s="23">
        <v>50</v>
      </c>
      <c r="H41" s="47">
        <f>AVERAGE(E41:G41)</f>
        <v>64.166666666666671</v>
      </c>
      <c r="I41" s="23">
        <f>RANK(H41,$H$5:$H$126,0)</f>
        <v>36</v>
      </c>
      <c r="J41" s="47">
        <f t="shared" si="0"/>
        <v>36.734693877551024</v>
      </c>
      <c r="S41" s="26">
        <v>45.833333333333336</v>
      </c>
      <c r="T41" s="27">
        <f>FREQUENCY($H$5:$H$109,S41:$S$47)</f>
        <v>5</v>
      </c>
      <c r="U41" s="28">
        <f t="shared" si="1"/>
        <v>77</v>
      </c>
    </row>
    <row r="42" spans="3:21" ht="20.100000000000001" customHeight="1" thickBot="1" x14ac:dyDescent="0.35">
      <c r="C42" s="50" t="s">
        <v>53</v>
      </c>
      <c r="D42" s="50">
        <v>25090111</v>
      </c>
      <c r="E42" s="25">
        <v>67.5</v>
      </c>
      <c r="F42" s="51">
        <v>70</v>
      </c>
      <c r="G42" s="51">
        <v>55</v>
      </c>
      <c r="H42" s="47">
        <f>AVERAGE(E42:G42)</f>
        <v>64.166666666666671</v>
      </c>
      <c r="I42" s="23">
        <f>RANK(H42,$H$5:$H$126,0)</f>
        <v>36</v>
      </c>
      <c r="J42" s="47">
        <f t="shared" si="0"/>
        <v>36.734693877551024</v>
      </c>
      <c r="S42" s="26">
        <v>42.5</v>
      </c>
      <c r="T42" s="27">
        <f>FREQUENCY($H$5:$H$109,S42:$S$47)</f>
        <v>5</v>
      </c>
      <c r="U42" s="28">
        <f t="shared" si="1"/>
        <v>82</v>
      </c>
    </row>
    <row r="43" spans="3:21" ht="20.100000000000001" customHeight="1" thickBot="1" x14ac:dyDescent="0.35">
      <c r="C43" s="50" t="s">
        <v>102</v>
      </c>
      <c r="D43" s="50">
        <v>25090118</v>
      </c>
      <c r="E43" s="25">
        <v>72.5</v>
      </c>
      <c r="F43" s="51">
        <v>67.5</v>
      </c>
      <c r="G43" s="51">
        <v>52.5</v>
      </c>
      <c r="H43" s="47">
        <f>AVERAGE(E43:G43)</f>
        <v>64.166666666666671</v>
      </c>
      <c r="I43" s="23">
        <f>RANK(H43,$H$5:$H$126,0)</f>
        <v>36</v>
      </c>
      <c r="J43" s="47">
        <f t="shared" si="0"/>
        <v>36.734693877551024</v>
      </c>
      <c r="S43" s="26">
        <v>40</v>
      </c>
      <c r="T43" s="27">
        <f>FREQUENCY($H$5:$H$109,S43:$S$47)</f>
        <v>5</v>
      </c>
      <c r="U43" s="28">
        <f>U42+T43</f>
        <v>87</v>
      </c>
    </row>
    <row r="44" spans="3:21" ht="20.100000000000001" customHeight="1" thickBot="1" x14ac:dyDescent="0.35">
      <c r="C44" s="50" t="s">
        <v>37</v>
      </c>
      <c r="D44" s="50">
        <v>25090020</v>
      </c>
      <c r="E44" s="25">
        <v>52.5</v>
      </c>
      <c r="F44" s="23">
        <v>67.5</v>
      </c>
      <c r="G44" s="23">
        <v>70</v>
      </c>
      <c r="H44" s="47">
        <f>AVERAGE(E44:G44)</f>
        <v>63.333333333333336</v>
      </c>
      <c r="I44" s="23">
        <f>RANK(H44,$H$5:$H$126,0)</f>
        <v>40</v>
      </c>
      <c r="J44" s="47">
        <f t="shared" si="0"/>
        <v>40.816326530612244</v>
      </c>
      <c r="S44" s="26">
        <v>36.666666666666664</v>
      </c>
      <c r="T44" s="27">
        <f>FREQUENCY($H$5:$H$109,S44:$S$47)</f>
        <v>6</v>
      </c>
      <c r="U44" s="28">
        <f t="shared" si="1"/>
        <v>93</v>
      </c>
    </row>
    <row r="45" spans="3:21" ht="20.100000000000001" customHeight="1" thickBot="1" x14ac:dyDescent="0.35">
      <c r="C45" s="50" t="s">
        <v>124</v>
      </c>
      <c r="D45" s="50">
        <v>25090060</v>
      </c>
      <c r="E45" s="25">
        <v>80</v>
      </c>
      <c r="F45" s="23">
        <v>77.5</v>
      </c>
      <c r="G45" s="23">
        <v>32.5</v>
      </c>
      <c r="H45" s="47">
        <f>AVERAGE(E45:G45)</f>
        <v>63.333333333333336</v>
      </c>
      <c r="I45" s="23">
        <f>RANK(H45,$H$5:$H$126,0)</f>
        <v>40</v>
      </c>
      <c r="J45" s="47">
        <f t="shared" si="0"/>
        <v>40.816326530612244</v>
      </c>
      <c r="S45" s="26">
        <v>33.333333333333336</v>
      </c>
      <c r="T45" s="27">
        <f>FREQUENCY($H$5:$H$109,S45:$S$47)</f>
        <v>4</v>
      </c>
      <c r="U45" s="28">
        <f t="shared" si="1"/>
        <v>97</v>
      </c>
    </row>
    <row r="46" spans="3:21" ht="20.100000000000001" customHeight="1" thickBot="1" x14ac:dyDescent="0.35">
      <c r="C46" s="50" t="s">
        <v>46</v>
      </c>
      <c r="D46" s="50">
        <v>25090018</v>
      </c>
      <c r="E46" s="25">
        <v>70</v>
      </c>
      <c r="F46" s="23">
        <v>75</v>
      </c>
      <c r="G46" s="23">
        <v>42.5</v>
      </c>
      <c r="H46" s="47">
        <f>AVERAGE(E46:G46)</f>
        <v>62.5</v>
      </c>
      <c r="I46" s="23">
        <f>RANK(H46,$H$5:$H$126,0)</f>
        <v>42</v>
      </c>
      <c r="J46" s="47">
        <f t="shared" si="0"/>
        <v>42.857142857142854</v>
      </c>
      <c r="S46" s="26">
        <v>20</v>
      </c>
      <c r="T46" s="27">
        <f>FREQUENCY($H$5:$H$109,S46:$S$47)</f>
        <v>0</v>
      </c>
      <c r="U46" s="28">
        <f>U45+T46</f>
        <v>97</v>
      </c>
    </row>
    <row r="47" spans="3:21" ht="20.100000000000001" customHeight="1" thickBot="1" x14ac:dyDescent="0.35">
      <c r="C47" s="50" t="s">
        <v>77</v>
      </c>
      <c r="D47" s="50">
        <v>25090030</v>
      </c>
      <c r="E47" s="25">
        <v>70</v>
      </c>
      <c r="F47" s="23">
        <v>75</v>
      </c>
      <c r="G47" s="23">
        <v>40</v>
      </c>
      <c r="H47" s="47">
        <f>AVERAGE(E47:G47)</f>
        <v>61.666666666666664</v>
      </c>
      <c r="I47" s="23">
        <f>RANK(H47,$H$5:$H$126,0)</f>
        <v>43</v>
      </c>
      <c r="J47" s="47">
        <f t="shared" si="0"/>
        <v>43.877551020408163</v>
      </c>
      <c r="S47" s="26">
        <v>0</v>
      </c>
      <c r="T47" s="27">
        <f>FREQUENCY($H$5:$H$109,S47:$S$47)</f>
        <v>8</v>
      </c>
      <c r="U47" s="28">
        <f>U46+T47</f>
        <v>105</v>
      </c>
    </row>
    <row r="48" spans="3:21" ht="20.100000000000001" customHeight="1" x14ac:dyDescent="0.3">
      <c r="C48" s="50" t="s">
        <v>100</v>
      </c>
      <c r="D48" s="50">
        <v>25090023</v>
      </c>
      <c r="E48" s="25">
        <v>67.5</v>
      </c>
      <c r="F48" s="23">
        <v>85</v>
      </c>
      <c r="G48" s="23">
        <v>30</v>
      </c>
      <c r="H48" s="47">
        <f>AVERAGE(E48:G48)</f>
        <v>60.833333333333336</v>
      </c>
      <c r="I48" s="23">
        <f>RANK(H48,$H$5:$H$126,0)</f>
        <v>44</v>
      </c>
      <c r="J48" s="47">
        <f t="shared" si="0"/>
        <v>44.897959183673471</v>
      </c>
    </row>
    <row r="49" spans="3:21" ht="20.100000000000001" customHeight="1" x14ac:dyDescent="0.3">
      <c r="C49" s="50" t="s">
        <v>147</v>
      </c>
      <c r="D49" s="50">
        <v>25090053</v>
      </c>
      <c r="E49" s="25">
        <v>60</v>
      </c>
      <c r="F49" s="23">
        <v>80</v>
      </c>
      <c r="G49" s="23">
        <v>42.5</v>
      </c>
      <c r="H49" s="47">
        <f>AVERAGE(E49:G49)</f>
        <v>60.833333333333336</v>
      </c>
      <c r="I49" s="23">
        <f>RANK(H49,$H$5:$H$126,0)</f>
        <v>44</v>
      </c>
      <c r="J49" s="47">
        <f t="shared" si="0"/>
        <v>44.897959183673471</v>
      </c>
    </row>
    <row r="50" spans="3:21" ht="20.100000000000001" customHeight="1" x14ac:dyDescent="0.3">
      <c r="C50" s="50" t="s">
        <v>57</v>
      </c>
      <c r="D50" s="50">
        <v>25090076</v>
      </c>
      <c r="E50" s="25">
        <v>75</v>
      </c>
      <c r="F50" s="23">
        <v>55</v>
      </c>
      <c r="G50" s="23">
        <v>52.5</v>
      </c>
      <c r="H50" s="47">
        <f>AVERAGE(E50:G50)</f>
        <v>60.833333333333336</v>
      </c>
      <c r="I50" s="23">
        <f>RANK(H50,$H$5:$H$126,0)</f>
        <v>44</v>
      </c>
      <c r="J50" s="47">
        <f t="shared" si="0"/>
        <v>44.897959183673471</v>
      </c>
    </row>
    <row r="51" spans="3:21" ht="20.100000000000001" customHeight="1" x14ac:dyDescent="0.3">
      <c r="C51" s="50" t="s">
        <v>73</v>
      </c>
      <c r="D51" s="50">
        <v>25090003</v>
      </c>
      <c r="E51" s="25">
        <v>57.5</v>
      </c>
      <c r="F51" s="23">
        <v>72.5</v>
      </c>
      <c r="G51" s="23">
        <v>50</v>
      </c>
      <c r="H51" s="47">
        <f>AVERAGE(E51:G51)</f>
        <v>60</v>
      </c>
      <c r="I51" s="23">
        <f>RANK(H51,$H$5:$H$126,0)</f>
        <v>47</v>
      </c>
      <c r="J51" s="47">
        <f t="shared" si="0"/>
        <v>47.959183673469383</v>
      </c>
      <c r="S51" s="17" t="s">
        <v>112</v>
      </c>
      <c r="T51" s="29">
        <v>121</v>
      </c>
      <c r="U51" s="30" t="s">
        <v>113</v>
      </c>
    </row>
    <row r="52" spans="3:21" ht="20.100000000000001" customHeight="1" x14ac:dyDescent="0.3">
      <c r="C52" s="50" t="s">
        <v>125</v>
      </c>
      <c r="D52" s="50">
        <v>25090014</v>
      </c>
      <c r="E52" s="25">
        <v>57.5</v>
      </c>
      <c r="F52" s="23">
        <v>75</v>
      </c>
      <c r="G52" s="23">
        <v>47.5</v>
      </c>
      <c r="H52" s="47">
        <f>AVERAGE(E52:G52)</f>
        <v>60</v>
      </c>
      <c r="I52" s="23">
        <f>RANK(H52,$H$5:$H$126,0)</f>
        <v>47</v>
      </c>
      <c r="J52" s="47">
        <f t="shared" si="0"/>
        <v>47.959183673469383</v>
      </c>
      <c r="S52" s="17" t="s">
        <v>114</v>
      </c>
      <c r="T52" s="31">
        <f>AVERAGE(H5:H101)</f>
        <v>57.396907216494874</v>
      </c>
      <c r="U52" s="30" t="s">
        <v>115</v>
      </c>
    </row>
    <row r="53" spans="3:21" ht="20.100000000000001" customHeight="1" x14ac:dyDescent="0.3">
      <c r="C53" s="50" t="s">
        <v>78</v>
      </c>
      <c r="D53" s="50">
        <v>25090058</v>
      </c>
      <c r="E53" s="25">
        <v>70</v>
      </c>
      <c r="F53" s="23">
        <v>72.5</v>
      </c>
      <c r="G53" s="23">
        <v>37.5</v>
      </c>
      <c r="H53" s="47">
        <f>AVERAGE(E53:G53)</f>
        <v>60</v>
      </c>
      <c r="I53" s="23">
        <f>RANK(H53,$H$5:$H$126,0)</f>
        <v>47</v>
      </c>
      <c r="J53" s="47">
        <f t="shared" si="0"/>
        <v>47.959183673469383</v>
      </c>
      <c r="S53" s="17" t="s">
        <v>116</v>
      </c>
      <c r="T53" s="31">
        <f>MAX(H5:H109)</f>
        <v>81.666666666666671</v>
      </c>
      <c r="U53" s="30" t="s">
        <v>115</v>
      </c>
    </row>
    <row r="54" spans="3:21" ht="20.100000000000001" customHeight="1" x14ac:dyDescent="0.3">
      <c r="C54" s="50" t="s">
        <v>74</v>
      </c>
      <c r="D54" s="50">
        <v>25090071</v>
      </c>
      <c r="E54" s="25">
        <v>67.5</v>
      </c>
      <c r="F54" s="23">
        <v>80</v>
      </c>
      <c r="G54" s="23">
        <v>32.5</v>
      </c>
      <c r="H54" s="47">
        <f>AVERAGE(E54:G54)</f>
        <v>60</v>
      </c>
      <c r="I54" s="23">
        <f>RANK(H54,$H$5:$H$126,0)</f>
        <v>47</v>
      </c>
      <c r="J54" s="47">
        <f t="shared" si="0"/>
        <v>47.959183673469383</v>
      </c>
    </row>
    <row r="55" spans="3:21" ht="20.100000000000001" customHeight="1" x14ac:dyDescent="0.3">
      <c r="C55" s="50" t="s">
        <v>93</v>
      </c>
      <c r="D55" s="50">
        <v>25090002</v>
      </c>
      <c r="E55" s="25">
        <v>67.5</v>
      </c>
      <c r="F55" s="23">
        <v>85</v>
      </c>
      <c r="G55" s="23">
        <v>25</v>
      </c>
      <c r="H55" s="47">
        <f>AVERAGE(E55:G55)</f>
        <v>59.166666666666664</v>
      </c>
      <c r="I55" s="23">
        <f>RANK(H55,$H$5:$H$126,0)</f>
        <v>51</v>
      </c>
      <c r="J55" s="47">
        <f t="shared" si="0"/>
        <v>52.040816326530617</v>
      </c>
    </row>
    <row r="56" spans="3:21" ht="20.100000000000001" customHeight="1" x14ac:dyDescent="0.3">
      <c r="C56" s="50" t="s">
        <v>34</v>
      </c>
      <c r="D56" s="50">
        <v>25090010</v>
      </c>
      <c r="E56" s="25">
        <v>70</v>
      </c>
      <c r="F56" s="23">
        <v>65</v>
      </c>
      <c r="G56" s="23">
        <v>40</v>
      </c>
      <c r="H56" s="47">
        <f>AVERAGE(E56:G56)</f>
        <v>58.333333333333336</v>
      </c>
      <c r="I56" s="23">
        <f>RANK(H56,$H$5:$H$126,0)</f>
        <v>52</v>
      </c>
      <c r="J56" s="47">
        <f t="shared" si="0"/>
        <v>53.061224489795919</v>
      </c>
    </row>
    <row r="57" spans="3:21" ht="20.100000000000001" customHeight="1" x14ac:dyDescent="0.3">
      <c r="C57" s="50" t="s">
        <v>65</v>
      </c>
      <c r="D57" s="50">
        <v>25090044</v>
      </c>
      <c r="E57" s="25">
        <v>67.5</v>
      </c>
      <c r="F57" s="23">
        <v>75</v>
      </c>
      <c r="G57" s="23">
        <v>32.5</v>
      </c>
      <c r="H57" s="47">
        <f>AVERAGE(E57:G57)</f>
        <v>58.333333333333336</v>
      </c>
      <c r="I57" s="23">
        <f>RANK(H57,$H$5:$H$126,0)</f>
        <v>52</v>
      </c>
      <c r="J57" s="47">
        <f t="shared" si="0"/>
        <v>53.061224489795919</v>
      </c>
    </row>
    <row r="58" spans="3:21" ht="20.100000000000001" customHeight="1" x14ac:dyDescent="0.3">
      <c r="C58" s="50" t="s">
        <v>90</v>
      </c>
      <c r="D58" s="50">
        <v>25090081</v>
      </c>
      <c r="E58" s="25">
        <v>55</v>
      </c>
      <c r="F58" s="51">
        <v>65</v>
      </c>
      <c r="G58" s="51">
        <v>52.5</v>
      </c>
      <c r="H58" s="47">
        <f>AVERAGE(E58:G58)</f>
        <v>57.5</v>
      </c>
      <c r="I58" s="23">
        <f>RANK(H58,$H$5:$H$126,0)</f>
        <v>54</v>
      </c>
      <c r="J58" s="47">
        <f t="shared" si="0"/>
        <v>55.102040816326522</v>
      </c>
    </row>
    <row r="59" spans="3:21" ht="20.100000000000001" customHeight="1" x14ac:dyDescent="0.3">
      <c r="C59" s="50" t="s">
        <v>167</v>
      </c>
      <c r="D59" s="50">
        <v>25090142</v>
      </c>
      <c r="E59" s="22">
        <v>65</v>
      </c>
      <c r="F59" s="51">
        <v>65</v>
      </c>
      <c r="G59" s="51">
        <v>42.5</v>
      </c>
      <c r="H59" s="47">
        <f>AVERAGE(E59:G59)</f>
        <v>57.5</v>
      </c>
      <c r="I59" s="23">
        <f>RANK(H59,$H$5:$H$126,0)</f>
        <v>54</v>
      </c>
      <c r="J59" s="47">
        <f t="shared" si="0"/>
        <v>55.102040816326522</v>
      </c>
    </row>
    <row r="60" spans="3:21" ht="20.100000000000001" customHeight="1" x14ac:dyDescent="0.3">
      <c r="C60" s="50" t="s">
        <v>52</v>
      </c>
      <c r="D60" s="50">
        <v>25090041</v>
      </c>
      <c r="E60" s="25">
        <v>67.5</v>
      </c>
      <c r="F60" s="23">
        <v>80</v>
      </c>
      <c r="G60" s="23">
        <v>22.5</v>
      </c>
      <c r="H60" s="47">
        <f>AVERAGE(E60:G60)</f>
        <v>56.666666666666664</v>
      </c>
      <c r="I60" s="23">
        <f>RANK(H60,$H$5:$H$126,0)</f>
        <v>56</v>
      </c>
      <c r="J60" s="47">
        <f t="shared" si="0"/>
        <v>57.142857142857139</v>
      </c>
    </row>
    <row r="61" spans="3:21" ht="20.100000000000001" customHeight="1" x14ac:dyDescent="0.3">
      <c r="C61" s="50" t="s">
        <v>154</v>
      </c>
      <c r="D61" s="50">
        <v>25090070</v>
      </c>
      <c r="E61" s="25">
        <v>60</v>
      </c>
      <c r="F61" s="23">
        <v>62.5</v>
      </c>
      <c r="G61" s="23">
        <v>47.5</v>
      </c>
      <c r="H61" s="47">
        <f>AVERAGE(E61:G61)</f>
        <v>56.666666666666664</v>
      </c>
      <c r="I61" s="23">
        <f>RANK(H61,$H$5:$H$126,0)</f>
        <v>56</v>
      </c>
      <c r="J61" s="47">
        <f t="shared" si="0"/>
        <v>57.142857142857139</v>
      </c>
    </row>
    <row r="62" spans="3:21" ht="20.100000000000001" customHeight="1" x14ac:dyDescent="0.3">
      <c r="C62" s="50" t="s">
        <v>51</v>
      </c>
      <c r="D62" s="50">
        <v>25090009</v>
      </c>
      <c r="E62" s="25">
        <v>72.5</v>
      </c>
      <c r="F62" s="23">
        <v>50</v>
      </c>
      <c r="G62" s="23">
        <v>45</v>
      </c>
      <c r="H62" s="47">
        <f>AVERAGE(E62:G62)</f>
        <v>55.833333333333336</v>
      </c>
      <c r="I62" s="23">
        <f>RANK(H62,$H$5:$H$126,0)</f>
        <v>58</v>
      </c>
      <c r="J62" s="47">
        <f t="shared" si="0"/>
        <v>59.183673469387756</v>
      </c>
    </row>
    <row r="63" spans="3:21" ht="20.100000000000001" customHeight="1" x14ac:dyDescent="0.3">
      <c r="C63" s="50" t="s">
        <v>159</v>
      </c>
      <c r="D63" s="50">
        <v>25090090</v>
      </c>
      <c r="E63" s="22">
        <v>67.5</v>
      </c>
      <c r="F63" s="51">
        <v>52.5</v>
      </c>
      <c r="G63" s="51">
        <v>47.5</v>
      </c>
      <c r="H63" s="47">
        <f>AVERAGE(E63:G63)</f>
        <v>55.833333333333336</v>
      </c>
      <c r="I63" s="23">
        <f>RANK(H63,$H$5:$H$126,0)</f>
        <v>58</v>
      </c>
      <c r="J63" s="47">
        <f t="shared" si="0"/>
        <v>59.183673469387756</v>
      </c>
    </row>
    <row r="64" spans="3:21" ht="20.100000000000001" customHeight="1" x14ac:dyDescent="0.3">
      <c r="C64" s="50" t="s">
        <v>161</v>
      </c>
      <c r="D64" s="50">
        <v>25090094</v>
      </c>
      <c r="E64" s="22">
        <v>70</v>
      </c>
      <c r="F64" s="51">
        <v>50</v>
      </c>
      <c r="G64" s="51">
        <v>47.5</v>
      </c>
      <c r="H64" s="47">
        <f>AVERAGE(E64:G64)</f>
        <v>55.833333333333336</v>
      </c>
      <c r="I64" s="23">
        <f>RANK(H64,$H$5:$H$126,0)</f>
        <v>58</v>
      </c>
      <c r="J64" s="47">
        <f t="shared" si="0"/>
        <v>59.183673469387756</v>
      </c>
    </row>
    <row r="65" spans="3:10" ht="20.100000000000001" customHeight="1" x14ac:dyDescent="0.3">
      <c r="C65" s="50" t="s">
        <v>152</v>
      </c>
      <c r="D65" s="50">
        <v>25090066</v>
      </c>
      <c r="E65" s="25">
        <v>62.5</v>
      </c>
      <c r="F65" s="23">
        <v>57.5</v>
      </c>
      <c r="G65" s="23">
        <v>45</v>
      </c>
      <c r="H65" s="47">
        <f>AVERAGE(E65:G65)</f>
        <v>55</v>
      </c>
      <c r="I65" s="23">
        <f>RANK(H65,$H$5:$H$126,0)</f>
        <v>61</v>
      </c>
      <c r="J65" s="47">
        <f t="shared" si="0"/>
        <v>62.244897959183675</v>
      </c>
    </row>
    <row r="66" spans="3:10" ht="20.100000000000001" customHeight="1" x14ac:dyDescent="0.3">
      <c r="C66" s="50" t="s">
        <v>58</v>
      </c>
      <c r="D66" s="50">
        <v>25090006</v>
      </c>
      <c r="E66" s="25">
        <v>67.5</v>
      </c>
      <c r="F66" s="23">
        <v>55</v>
      </c>
      <c r="G66" s="23">
        <v>35</v>
      </c>
      <c r="H66" s="47">
        <f>AVERAGE(E66:G66)</f>
        <v>52.5</v>
      </c>
      <c r="I66" s="23">
        <f>RANK(H66,$H$5:$H$126,0)</f>
        <v>62</v>
      </c>
      <c r="J66" s="47">
        <f t="shared" si="0"/>
        <v>63.265306122448983</v>
      </c>
    </row>
    <row r="67" spans="3:10" ht="20.100000000000001" customHeight="1" x14ac:dyDescent="0.3">
      <c r="C67" s="50" t="s">
        <v>62</v>
      </c>
      <c r="D67" s="50">
        <v>25090107</v>
      </c>
      <c r="E67" s="25">
        <v>57.5</v>
      </c>
      <c r="F67" s="51">
        <v>62.5</v>
      </c>
      <c r="G67" s="51">
        <v>37.5</v>
      </c>
      <c r="H67" s="47">
        <f>AVERAGE(E67:G67)</f>
        <v>52.5</v>
      </c>
      <c r="I67" s="23">
        <f>RANK(H67,$H$5:$H$126,0)</f>
        <v>62</v>
      </c>
      <c r="J67" s="47">
        <f t="shared" si="0"/>
        <v>63.265306122448983</v>
      </c>
    </row>
    <row r="68" spans="3:10" ht="20.100000000000001" customHeight="1" x14ac:dyDescent="0.3">
      <c r="C68" s="50" t="s">
        <v>64</v>
      </c>
      <c r="D68" s="50">
        <v>25090034</v>
      </c>
      <c r="E68" s="25">
        <v>67.5</v>
      </c>
      <c r="F68" s="23">
        <v>47.5</v>
      </c>
      <c r="G68" s="23">
        <v>40</v>
      </c>
      <c r="H68" s="47">
        <f>AVERAGE(E68:G68)</f>
        <v>51.666666666666664</v>
      </c>
      <c r="I68" s="23">
        <f>RANK(H68,$H$5:$H$126,0)</f>
        <v>64</v>
      </c>
      <c r="J68" s="47">
        <f t="shared" si="0"/>
        <v>65.306122448979593</v>
      </c>
    </row>
    <row r="69" spans="3:10" ht="20.100000000000001" customHeight="1" x14ac:dyDescent="0.3">
      <c r="C69" s="50" t="s">
        <v>142</v>
      </c>
      <c r="D69" s="50">
        <v>25090038</v>
      </c>
      <c r="E69" s="25">
        <v>50</v>
      </c>
      <c r="F69" s="23">
        <v>55</v>
      </c>
      <c r="G69" s="23">
        <v>47.5</v>
      </c>
      <c r="H69" s="47">
        <f>AVERAGE(E69:G69)</f>
        <v>50.833333333333336</v>
      </c>
      <c r="I69" s="23">
        <f>RANK(H69,$H$5:$H$126,0)</f>
        <v>65</v>
      </c>
      <c r="J69" s="47">
        <f t="shared" si="0"/>
        <v>66.326530612244895</v>
      </c>
    </row>
    <row r="70" spans="3:10" ht="20.100000000000001" customHeight="1" x14ac:dyDescent="0.3">
      <c r="C70" s="50" t="s">
        <v>54</v>
      </c>
      <c r="D70" s="50">
        <v>25090096</v>
      </c>
      <c r="E70" s="25">
        <v>55</v>
      </c>
      <c r="F70" s="51">
        <v>40</v>
      </c>
      <c r="G70" s="51">
        <v>55</v>
      </c>
      <c r="H70" s="47">
        <f>AVERAGE(E70:G70)</f>
        <v>50</v>
      </c>
      <c r="I70" s="23">
        <f>RANK(H70,$H$5:$H$126,0)</f>
        <v>66</v>
      </c>
      <c r="J70" s="47">
        <f t="shared" ref="J70:J102" si="2">I70/98*100</f>
        <v>67.346938775510196</v>
      </c>
    </row>
    <row r="71" spans="3:10" ht="20.100000000000001" customHeight="1" x14ac:dyDescent="0.3">
      <c r="C71" s="50" t="s">
        <v>41</v>
      </c>
      <c r="D71" s="50">
        <v>25090004</v>
      </c>
      <c r="E71" s="25">
        <v>60</v>
      </c>
      <c r="F71" s="23">
        <v>45</v>
      </c>
      <c r="G71" s="23">
        <v>42.5</v>
      </c>
      <c r="H71" s="47">
        <f>AVERAGE(E71:G71)</f>
        <v>49.166666666666664</v>
      </c>
      <c r="I71" s="23">
        <f>RANK(H71,$H$5:$H$126,0)</f>
        <v>67</v>
      </c>
      <c r="J71" s="47">
        <f t="shared" si="2"/>
        <v>68.367346938775512</v>
      </c>
    </row>
    <row r="72" spans="3:10" ht="20.100000000000001" customHeight="1" x14ac:dyDescent="0.3">
      <c r="C72" s="50" t="s">
        <v>43</v>
      </c>
      <c r="D72" s="50">
        <v>25090099</v>
      </c>
      <c r="E72" s="25">
        <v>60</v>
      </c>
      <c r="F72" s="51">
        <v>55</v>
      </c>
      <c r="G72" s="51">
        <v>32.5</v>
      </c>
      <c r="H72" s="47">
        <f>AVERAGE(E72:G72)</f>
        <v>49.166666666666664</v>
      </c>
      <c r="I72" s="23">
        <f>RANK(H72,$H$5:$H$126,0)</f>
        <v>67</v>
      </c>
      <c r="J72" s="47">
        <f t="shared" si="2"/>
        <v>68.367346938775512</v>
      </c>
    </row>
    <row r="73" spans="3:10" ht="20.100000000000001" customHeight="1" x14ac:dyDescent="0.3">
      <c r="C73" s="50" t="s">
        <v>49</v>
      </c>
      <c r="D73" s="50">
        <v>25090059</v>
      </c>
      <c r="E73" s="25">
        <v>65</v>
      </c>
      <c r="F73" s="23">
        <v>40</v>
      </c>
      <c r="G73" s="23">
        <v>40</v>
      </c>
      <c r="H73" s="47">
        <f>AVERAGE(E73:G73)</f>
        <v>48.333333333333336</v>
      </c>
      <c r="I73" s="23">
        <f>RANK(H73,$H$5:$H$126,0)</f>
        <v>69</v>
      </c>
      <c r="J73" s="47">
        <f t="shared" si="2"/>
        <v>70.408163265306129</v>
      </c>
    </row>
    <row r="74" spans="3:10" ht="20.100000000000001" customHeight="1" x14ac:dyDescent="0.3">
      <c r="C74" s="50" t="s">
        <v>44</v>
      </c>
      <c r="D74" s="50">
        <v>25090100</v>
      </c>
      <c r="E74" s="25">
        <v>57.5</v>
      </c>
      <c r="F74" s="51">
        <v>62.5</v>
      </c>
      <c r="G74" s="51">
        <v>25</v>
      </c>
      <c r="H74" s="47">
        <f>AVERAGE(E74:G74)</f>
        <v>48.333333333333336</v>
      </c>
      <c r="I74" s="23">
        <f>RANK(H74,$H$5:$H$126,0)</f>
        <v>69</v>
      </c>
      <c r="J74" s="47">
        <f t="shared" si="2"/>
        <v>70.408163265306129</v>
      </c>
    </row>
    <row r="75" spans="3:10" ht="20.100000000000001" customHeight="1" x14ac:dyDescent="0.3">
      <c r="C75" s="50" t="s">
        <v>145</v>
      </c>
      <c r="D75" s="50">
        <v>25090049</v>
      </c>
      <c r="E75" s="25">
        <v>55</v>
      </c>
      <c r="F75" s="23">
        <v>45</v>
      </c>
      <c r="G75" s="23">
        <v>40</v>
      </c>
      <c r="H75" s="47">
        <f>AVERAGE(E75:G75)</f>
        <v>46.666666666666664</v>
      </c>
      <c r="I75" s="23">
        <f>RANK(H75,$H$5:$H$126,0)</f>
        <v>71</v>
      </c>
      <c r="J75" s="47">
        <f t="shared" si="2"/>
        <v>72.448979591836732</v>
      </c>
    </row>
    <row r="76" spans="3:10" ht="20.100000000000001" customHeight="1" x14ac:dyDescent="0.3">
      <c r="C76" s="50" t="s">
        <v>135</v>
      </c>
      <c r="D76" s="50">
        <v>25090062</v>
      </c>
      <c r="E76" s="25">
        <v>52.5</v>
      </c>
      <c r="F76" s="23">
        <v>52.5</v>
      </c>
      <c r="G76" s="23">
        <v>35</v>
      </c>
      <c r="H76" s="47">
        <f>AVERAGE(E76:G76)</f>
        <v>46.666666666666664</v>
      </c>
      <c r="I76" s="23">
        <f>RANK(H76,$H$5:$H$126,0)</f>
        <v>71</v>
      </c>
      <c r="J76" s="47">
        <f t="shared" si="2"/>
        <v>72.448979591836732</v>
      </c>
    </row>
    <row r="77" spans="3:10" ht="20.100000000000001" customHeight="1" x14ac:dyDescent="0.3">
      <c r="C77" s="50" t="s">
        <v>80</v>
      </c>
      <c r="D77" s="50">
        <v>25090012</v>
      </c>
      <c r="E77" s="25">
        <v>52.5</v>
      </c>
      <c r="F77" s="23">
        <v>45</v>
      </c>
      <c r="G77" s="23">
        <v>40</v>
      </c>
      <c r="H77" s="47">
        <f>AVERAGE(E77:G77)</f>
        <v>45.833333333333336</v>
      </c>
      <c r="I77" s="23">
        <f>RANK(H77,$H$5:$H$126,0)</f>
        <v>73</v>
      </c>
      <c r="J77" s="47">
        <f t="shared" si="2"/>
        <v>74.489795918367349</v>
      </c>
    </row>
    <row r="78" spans="3:10" ht="20.100000000000001" customHeight="1" x14ac:dyDescent="0.3">
      <c r="C78" s="50" t="s">
        <v>42</v>
      </c>
      <c r="D78" s="50">
        <v>25090027</v>
      </c>
      <c r="E78" s="25">
        <v>45</v>
      </c>
      <c r="F78" s="23">
        <v>62.5</v>
      </c>
      <c r="G78" s="23">
        <v>30</v>
      </c>
      <c r="H78" s="47">
        <f>AVERAGE(E78:G78)</f>
        <v>45.833333333333336</v>
      </c>
      <c r="I78" s="23">
        <f>RANK(H78,$H$5:$H$126,0)</f>
        <v>73</v>
      </c>
      <c r="J78" s="47">
        <f t="shared" si="2"/>
        <v>74.489795918367349</v>
      </c>
    </row>
    <row r="79" spans="3:10" ht="20.100000000000001" customHeight="1" x14ac:dyDescent="0.3">
      <c r="C79" s="50" t="s">
        <v>38</v>
      </c>
      <c r="D79" s="50">
        <v>25090007</v>
      </c>
      <c r="E79" s="25">
        <v>55</v>
      </c>
      <c r="F79" s="23">
        <v>50</v>
      </c>
      <c r="G79" s="23">
        <v>27.5</v>
      </c>
      <c r="H79" s="47">
        <f>AVERAGE(E79:G79)</f>
        <v>44.166666666666664</v>
      </c>
      <c r="I79" s="23">
        <f>RANK(H79,$H$5:$H$126,0)</f>
        <v>75</v>
      </c>
      <c r="J79" s="47">
        <f t="shared" si="2"/>
        <v>76.530612244897952</v>
      </c>
    </row>
    <row r="80" spans="3:10" ht="20.100000000000001" customHeight="1" x14ac:dyDescent="0.3">
      <c r="C80" s="50" t="s">
        <v>129</v>
      </c>
      <c r="D80" s="50">
        <v>25090048</v>
      </c>
      <c r="E80" s="25">
        <v>37.5</v>
      </c>
      <c r="F80" s="23">
        <v>37.5</v>
      </c>
      <c r="G80" s="23">
        <v>55</v>
      </c>
      <c r="H80" s="47">
        <f>AVERAGE(E80:G80)</f>
        <v>43.333333333333336</v>
      </c>
      <c r="I80" s="23">
        <f>RANK(H80,$H$5:$H$126,0)</f>
        <v>76</v>
      </c>
      <c r="J80" s="47">
        <f t="shared" si="2"/>
        <v>77.551020408163268</v>
      </c>
    </row>
    <row r="81" spans="3:10" ht="20.100000000000001" customHeight="1" x14ac:dyDescent="0.3">
      <c r="C81" s="50" t="s">
        <v>148</v>
      </c>
      <c r="D81" s="50">
        <v>25090054</v>
      </c>
      <c r="E81" s="25">
        <v>40</v>
      </c>
      <c r="F81" s="23">
        <v>45</v>
      </c>
      <c r="G81" s="23">
        <v>45</v>
      </c>
      <c r="H81" s="47">
        <f>AVERAGE(E81:G81)</f>
        <v>43.333333333333336</v>
      </c>
      <c r="I81" s="23">
        <f>RANK(H81,$H$5:$H$126,0)</f>
        <v>76</v>
      </c>
      <c r="J81" s="47">
        <f t="shared" si="2"/>
        <v>77.551020408163268</v>
      </c>
    </row>
    <row r="82" spans="3:10" ht="20.100000000000001" customHeight="1" x14ac:dyDescent="0.3">
      <c r="C82" s="50" t="s">
        <v>163</v>
      </c>
      <c r="D82" s="50">
        <v>25090098</v>
      </c>
      <c r="E82" s="25">
        <v>57.5</v>
      </c>
      <c r="F82" s="51">
        <v>67.5</v>
      </c>
      <c r="G82" s="51">
        <v>2.5</v>
      </c>
      <c r="H82" s="47">
        <f>AVERAGE(E82:G82)</f>
        <v>42.5</v>
      </c>
      <c r="I82" s="23">
        <f>RANK(H82,$H$5:$H$126,0)</f>
        <v>78</v>
      </c>
      <c r="J82" s="47">
        <f t="shared" si="2"/>
        <v>79.591836734693871</v>
      </c>
    </row>
    <row r="83" spans="3:10" ht="20.100000000000001" customHeight="1" x14ac:dyDescent="0.3">
      <c r="C83" s="50" t="s">
        <v>99</v>
      </c>
      <c r="D83" s="50">
        <v>25090108</v>
      </c>
      <c r="E83" s="25">
        <v>47.5</v>
      </c>
      <c r="F83" s="51">
        <v>42.5</v>
      </c>
      <c r="G83" s="51">
        <v>37.5</v>
      </c>
      <c r="H83" s="47">
        <f>AVERAGE(E83:G83)</f>
        <v>42.5</v>
      </c>
      <c r="I83" s="23">
        <f>RANK(H83,$H$5:$H$126,0)</f>
        <v>78</v>
      </c>
      <c r="J83" s="47">
        <f t="shared" si="2"/>
        <v>79.591836734693871</v>
      </c>
    </row>
    <row r="84" spans="3:10" ht="20.100000000000001" customHeight="1" x14ac:dyDescent="0.3">
      <c r="C84" s="50" t="s">
        <v>84</v>
      </c>
      <c r="D84" s="50">
        <v>25090077</v>
      </c>
      <c r="E84" s="25">
        <v>32.5</v>
      </c>
      <c r="F84" s="51">
        <v>52.5</v>
      </c>
      <c r="G84" s="51">
        <v>40</v>
      </c>
      <c r="H84" s="47">
        <f>AVERAGE(E84:G84)</f>
        <v>41.666666666666664</v>
      </c>
      <c r="I84" s="23">
        <f>RANK(H84,$H$5:$H$126,0)</f>
        <v>80</v>
      </c>
      <c r="J84" s="47">
        <f t="shared" si="2"/>
        <v>81.632653061224488</v>
      </c>
    </row>
    <row r="85" spans="3:10" ht="20.100000000000001" customHeight="1" x14ac:dyDescent="0.3">
      <c r="C85" s="50" t="s">
        <v>165</v>
      </c>
      <c r="D85" s="50">
        <v>25090103</v>
      </c>
      <c r="E85" s="25">
        <v>35</v>
      </c>
      <c r="F85" s="51">
        <v>40</v>
      </c>
      <c r="G85" s="51">
        <v>50</v>
      </c>
      <c r="H85" s="47">
        <f>AVERAGE(E85:G85)</f>
        <v>41.666666666666664</v>
      </c>
      <c r="I85" s="23">
        <f>RANK(H85,$H$5:$H$126,0)</f>
        <v>80</v>
      </c>
      <c r="J85" s="47">
        <f t="shared" si="2"/>
        <v>81.632653061224488</v>
      </c>
    </row>
    <row r="86" spans="3:10" ht="20.100000000000001" customHeight="1" x14ac:dyDescent="0.3">
      <c r="C86" s="50" t="s">
        <v>150</v>
      </c>
      <c r="D86" s="50">
        <v>25090057</v>
      </c>
      <c r="E86" s="25">
        <v>37.5</v>
      </c>
      <c r="F86" s="23">
        <v>60</v>
      </c>
      <c r="G86" s="23">
        <v>25</v>
      </c>
      <c r="H86" s="47">
        <f>AVERAGE(E86:G86)</f>
        <v>40.833333333333336</v>
      </c>
      <c r="I86" s="23">
        <f>RANK(H86,$H$5:$H$126,0)</f>
        <v>82</v>
      </c>
      <c r="J86" s="47">
        <f t="shared" si="2"/>
        <v>83.673469387755105</v>
      </c>
    </row>
    <row r="87" spans="3:10" ht="20.100000000000001" customHeight="1" x14ac:dyDescent="0.3">
      <c r="C87" s="50" t="s">
        <v>72</v>
      </c>
      <c r="D87" s="50">
        <v>25090073</v>
      </c>
      <c r="E87" s="25">
        <v>42.5</v>
      </c>
      <c r="F87" s="23">
        <v>57.5</v>
      </c>
      <c r="G87" s="23">
        <v>20</v>
      </c>
      <c r="H87" s="47">
        <f>AVERAGE(E87:G87)</f>
        <v>40</v>
      </c>
      <c r="I87" s="23">
        <f>RANK(H87,$H$5:$H$126,0)</f>
        <v>83</v>
      </c>
      <c r="J87" s="47">
        <f t="shared" si="2"/>
        <v>84.693877551020407</v>
      </c>
    </row>
    <row r="88" spans="3:10" ht="20.100000000000001" customHeight="1" x14ac:dyDescent="0.3">
      <c r="C88" s="50" t="s">
        <v>128</v>
      </c>
      <c r="D88" s="50">
        <v>25090017</v>
      </c>
      <c r="E88" s="25">
        <v>37.5</v>
      </c>
      <c r="F88" s="23">
        <v>32.5</v>
      </c>
      <c r="G88" s="23">
        <v>47.5</v>
      </c>
      <c r="H88" s="47">
        <f>AVERAGE(E88:G88)</f>
        <v>39.166666666666664</v>
      </c>
      <c r="I88" s="23">
        <f>RANK(H88,$H$5:$H$126,0)</f>
        <v>84</v>
      </c>
      <c r="J88" s="47">
        <f t="shared" si="2"/>
        <v>85.714285714285708</v>
      </c>
    </row>
    <row r="89" spans="3:10" ht="20.100000000000001" customHeight="1" x14ac:dyDescent="0.3">
      <c r="C89" s="50" t="s">
        <v>139</v>
      </c>
      <c r="D89" s="50">
        <v>25090024</v>
      </c>
      <c r="E89" s="25">
        <v>42.5</v>
      </c>
      <c r="F89" s="23">
        <v>45</v>
      </c>
      <c r="G89" s="23">
        <v>30</v>
      </c>
      <c r="H89" s="47">
        <f>AVERAGE(E89:G89)</f>
        <v>39.166666666666664</v>
      </c>
      <c r="I89" s="23">
        <f>RANK(H89,$H$5:$H$126,0)</f>
        <v>84</v>
      </c>
      <c r="J89" s="47">
        <f t="shared" si="2"/>
        <v>85.714285714285708</v>
      </c>
    </row>
    <row r="90" spans="3:10" ht="20.100000000000001" customHeight="1" x14ac:dyDescent="0.3">
      <c r="C90" s="50" t="s">
        <v>66</v>
      </c>
      <c r="D90" s="50">
        <v>25090026</v>
      </c>
      <c r="E90" s="25">
        <v>40</v>
      </c>
      <c r="F90" s="23">
        <v>47.5</v>
      </c>
      <c r="G90" s="23">
        <v>30</v>
      </c>
      <c r="H90" s="47">
        <f>AVERAGE(E90:G90)</f>
        <v>39.166666666666664</v>
      </c>
      <c r="I90" s="23">
        <f>RANK(H90,$H$5:$H$126,0)</f>
        <v>84</v>
      </c>
      <c r="J90" s="47">
        <f t="shared" si="2"/>
        <v>85.714285714285708</v>
      </c>
    </row>
    <row r="91" spans="3:10" ht="20.100000000000001" customHeight="1" x14ac:dyDescent="0.3">
      <c r="C91" s="50" t="s">
        <v>122</v>
      </c>
      <c r="D91" s="50">
        <v>25090046</v>
      </c>
      <c r="E91" s="25">
        <v>40</v>
      </c>
      <c r="F91" s="23">
        <v>52.5</v>
      </c>
      <c r="G91" s="23">
        <v>25</v>
      </c>
      <c r="H91" s="47">
        <f>AVERAGE(E91:G91)</f>
        <v>39.166666666666664</v>
      </c>
      <c r="I91" s="23">
        <f>RANK(H91,$H$5:$H$126,0)</f>
        <v>84</v>
      </c>
      <c r="J91" s="47">
        <f t="shared" si="2"/>
        <v>85.714285714285708</v>
      </c>
    </row>
    <row r="92" spans="3:10" ht="20.100000000000001" customHeight="1" x14ac:dyDescent="0.3">
      <c r="C92" s="50" t="s">
        <v>79</v>
      </c>
      <c r="D92" s="50">
        <v>25090078</v>
      </c>
      <c r="E92" s="25">
        <v>40</v>
      </c>
      <c r="F92" s="51">
        <v>47.5</v>
      </c>
      <c r="G92" s="51">
        <v>22.5</v>
      </c>
      <c r="H92" s="47">
        <f>AVERAGE(E92:G92)</f>
        <v>36.666666666666664</v>
      </c>
      <c r="I92" s="23">
        <f>RANK(H92,$H$5:$H$126,0)</f>
        <v>88</v>
      </c>
      <c r="J92" s="47">
        <f t="shared" si="2"/>
        <v>89.795918367346943</v>
      </c>
    </row>
    <row r="93" spans="3:10" ht="20.100000000000001" customHeight="1" x14ac:dyDescent="0.3">
      <c r="C93" s="50" t="s">
        <v>105</v>
      </c>
      <c r="D93" s="50">
        <v>25090033</v>
      </c>
      <c r="E93" s="25">
        <v>40</v>
      </c>
      <c r="F93" s="23">
        <v>35</v>
      </c>
      <c r="G93" s="23">
        <v>32.5</v>
      </c>
      <c r="H93" s="47">
        <f>AVERAGE(E93:G93)</f>
        <v>35.833333333333336</v>
      </c>
      <c r="I93" s="23">
        <f>RANK(H93,$H$5:$H$126,0)</f>
        <v>89</v>
      </c>
      <c r="J93" s="47">
        <f t="shared" si="2"/>
        <v>90.816326530612244</v>
      </c>
    </row>
    <row r="94" spans="3:10" ht="20.100000000000001" customHeight="1" x14ac:dyDescent="0.3">
      <c r="C94" s="50" t="s">
        <v>130</v>
      </c>
      <c r="D94" s="50">
        <v>25090025</v>
      </c>
      <c r="E94" s="25">
        <v>27.5</v>
      </c>
      <c r="F94" s="23">
        <v>57.5</v>
      </c>
      <c r="G94" s="23">
        <v>20</v>
      </c>
      <c r="H94" s="47">
        <f>AVERAGE(E94:G94)</f>
        <v>35</v>
      </c>
      <c r="I94" s="23">
        <f>RANK(H94,$H$5:$H$126,0)</f>
        <v>90</v>
      </c>
      <c r="J94" s="47">
        <f t="shared" si="2"/>
        <v>91.83673469387756</v>
      </c>
    </row>
    <row r="95" spans="3:10" ht="20.100000000000001" customHeight="1" x14ac:dyDescent="0.3">
      <c r="C95" s="50" t="s">
        <v>141</v>
      </c>
      <c r="D95" s="50">
        <v>25090035</v>
      </c>
      <c r="E95" s="25">
        <v>27.5</v>
      </c>
      <c r="F95" s="23">
        <v>27.5</v>
      </c>
      <c r="G95" s="23">
        <v>47.5</v>
      </c>
      <c r="H95" s="47">
        <f>AVERAGE(E95:G95)</f>
        <v>34.166666666666664</v>
      </c>
      <c r="I95" s="23">
        <f>RANK(H95,$H$5:$H$126,0)</f>
        <v>91</v>
      </c>
      <c r="J95" s="47">
        <f t="shared" si="2"/>
        <v>92.857142857142861</v>
      </c>
    </row>
    <row r="96" spans="3:10" ht="20.100000000000001" customHeight="1" x14ac:dyDescent="0.3">
      <c r="C96" s="50" t="s">
        <v>121</v>
      </c>
      <c r="D96" s="50">
        <v>25090056</v>
      </c>
      <c r="E96" s="25">
        <v>62.5</v>
      </c>
      <c r="F96" s="23">
        <v>40</v>
      </c>
      <c r="G96" s="23">
        <v>0</v>
      </c>
      <c r="H96" s="47">
        <f>AVERAGE(E96:G96)</f>
        <v>34.166666666666664</v>
      </c>
      <c r="I96" s="23">
        <f>RANK(H96,$H$5:$H$126,0)</f>
        <v>91</v>
      </c>
      <c r="J96" s="47">
        <f t="shared" si="2"/>
        <v>92.857142857142861</v>
      </c>
    </row>
    <row r="97" spans="3:10" ht="20.100000000000001" customHeight="1" x14ac:dyDescent="0.3">
      <c r="C97" s="50" t="s">
        <v>92</v>
      </c>
      <c r="D97" s="50">
        <v>25090105</v>
      </c>
      <c r="E97" s="25">
        <v>57.5</v>
      </c>
      <c r="F97" s="51">
        <v>45</v>
      </c>
      <c r="G97" s="51">
        <v>0</v>
      </c>
      <c r="H97" s="47">
        <f>AVERAGE(E97:G97)</f>
        <v>34.166666666666664</v>
      </c>
      <c r="I97" s="23">
        <f>RANK(H97,$H$5:$H$126,0)</f>
        <v>91</v>
      </c>
      <c r="J97" s="47">
        <f t="shared" si="2"/>
        <v>92.857142857142861</v>
      </c>
    </row>
    <row r="98" spans="3:10" ht="20.100000000000001" customHeight="1" x14ac:dyDescent="0.3">
      <c r="C98" s="50" t="s">
        <v>69</v>
      </c>
      <c r="D98" s="50">
        <v>25090112</v>
      </c>
      <c r="E98" s="25">
        <v>35</v>
      </c>
      <c r="F98" s="51">
        <v>40</v>
      </c>
      <c r="G98" s="51">
        <v>25</v>
      </c>
      <c r="H98" s="47">
        <f>AVERAGE(E98:G98)</f>
        <v>33.333333333333336</v>
      </c>
      <c r="I98" s="23">
        <f>RANK(H98,$H$5:$H$126,0)</f>
        <v>94</v>
      </c>
      <c r="J98" s="47">
        <f t="shared" si="2"/>
        <v>95.918367346938766</v>
      </c>
    </row>
    <row r="99" spans="3:10" ht="20.100000000000001" customHeight="1" x14ac:dyDescent="0.3">
      <c r="C99" s="50" t="s">
        <v>89</v>
      </c>
      <c r="D99" s="50">
        <v>25090031</v>
      </c>
      <c r="E99" s="25">
        <v>35</v>
      </c>
      <c r="F99" s="23">
        <v>35</v>
      </c>
      <c r="G99" s="23">
        <v>27.5</v>
      </c>
      <c r="H99" s="47">
        <f>AVERAGE(E99:G99)</f>
        <v>32.5</v>
      </c>
      <c r="I99" s="23">
        <f>RANK(H99,$H$5:$H$126,0)</f>
        <v>95</v>
      </c>
      <c r="J99" s="47">
        <f t="shared" si="2"/>
        <v>96.938775510204081</v>
      </c>
    </row>
    <row r="100" spans="3:10" ht="20.100000000000001" customHeight="1" x14ac:dyDescent="0.3">
      <c r="C100" s="50" t="s">
        <v>48</v>
      </c>
      <c r="D100" s="50">
        <v>25090037</v>
      </c>
      <c r="E100" s="25">
        <v>32.5</v>
      </c>
      <c r="F100" s="23">
        <v>35</v>
      </c>
      <c r="G100" s="23">
        <v>22.5</v>
      </c>
      <c r="H100" s="47">
        <f>AVERAGE(E100:G100)</f>
        <v>30</v>
      </c>
      <c r="I100" s="23">
        <f>RANK(H100,$H$5:$H$126,0)</f>
        <v>96</v>
      </c>
      <c r="J100" s="47">
        <f t="shared" si="2"/>
        <v>97.959183673469383</v>
      </c>
    </row>
    <row r="101" spans="3:10" ht="20.100000000000001" customHeight="1" x14ac:dyDescent="0.3">
      <c r="C101" s="50" t="s">
        <v>140</v>
      </c>
      <c r="D101" s="50">
        <v>25090032</v>
      </c>
      <c r="E101" s="25">
        <v>20</v>
      </c>
      <c r="F101" s="23">
        <v>40</v>
      </c>
      <c r="G101" s="23">
        <v>20</v>
      </c>
      <c r="H101" s="47">
        <f>AVERAGE(E101:G101)</f>
        <v>26.666666666666668</v>
      </c>
      <c r="I101" s="23">
        <f>RANK(H101,$H$5:$H$126,0)</f>
        <v>97</v>
      </c>
      <c r="J101" s="47">
        <f t="shared" si="2"/>
        <v>98.979591836734699</v>
      </c>
    </row>
    <row r="102" spans="3:10" ht="20.100000000000001" customHeight="1" x14ac:dyDescent="0.3">
      <c r="C102" s="50" t="s">
        <v>30</v>
      </c>
      <c r="D102" s="50">
        <v>25090121</v>
      </c>
      <c r="E102" s="22">
        <v>0</v>
      </c>
      <c r="F102" s="51">
        <v>0</v>
      </c>
      <c r="G102" s="51">
        <v>0</v>
      </c>
      <c r="H102" s="47">
        <f>AVERAGE(E102:G102)</f>
        <v>0</v>
      </c>
      <c r="I102" s="23">
        <v>121</v>
      </c>
      <c r="J102" s="47">
        <f>I102/121*100</f>
        <v>100</v>
      </c>
    </row>
    <row r="103" spans="3:10" ht="20.100000000000001" customHeight="1" x14ac:dyDescent="0.3">
      <c r="C103" s="50" t="s">
        <v>127</v>
      </c>
      <c r="D103" s="50">
        <v>25090011</v>
      </c>
      <c r="E103" s="25">
        <v>0</v>
      </c>
      <c r="F103" s="23">
        <v>0</v>
      </c>
      <c r="G103" s="23">
        <v>0</v>
      </c>
      <c r="H103" s="47">
        <f>AVERAGE(E103:G103)</f>
        <v>0</v>
      </c>
      <c r="I103" s="23">
        <v>121</v>
      </c>
      <c r="J103" s="47">
        <f>I103/121*100</f>
        <v>100</v>
      </c>
    </row>
    <row r="104" spans="3:10" ht="20.100000000000001" customHeight="1" x14ac:dyDescent="0.3">
      <c r="C104" s="50" t="s">
        <v>55</v>
      </c>
      <c r="D104" s="50">
        <v>25090019</v>
      </c>
      <c r="E104" s="25">
        <v>0</v>
      </c>
      <c r="F104" s="23">
        <v>0</v>
      </c>
      <c r="G104" s="23">
        <v>0</v>
      </c>
      <c r="H104" s="47">
        <f>AVERAGE(E104:G104)</f>
        <v>0</v>
      </c>
      <c r="I104" s="23">
        <v>121</v>
      </c>
      <c r="J104" s="47">
        <f t="shared" ref="J104:J126" si="3">I104/121*100</f>
        <v>100</v>
      </c>
    </row>
    <row r="105" spans="3:10" ht="20.100000000000001" customHeight="1" x14ac:dyDescent="0.3">
      <c r="C105" s="50" t="s">
        <v>75</v>
      </c>
      <c r="D105" s="50">
        <v>25090021</v>
      </c>
      <c r="E105" s="25">
        <v>0</v>
      </c>
      <c r="F105" s="23">
        <v>0</v>
      </c>
      <c r="G105" s="23">
        <v>0</v>
      </c>
      <c r="H105" s="47">
        <f>AVERAGE(E105:G105)</f>
        <v>0</v>
      </c>
      <c r="I105" s="23">
        <v>121</v>
      </c>
      <c r="J105" s="47">
        <f t="shared" si="3"/>
        <v>100</v>
      </c>
    </row>
    <row r="106" spans="3:10" ht="20.100000000000001" customHeight="1" x14ac:dyDescent="0.3">
      <c r="C106" s="50" t="s">
        <v>40</v>
      </c>
      <c r="D106" s="50">
        <v>25090022</v>
      </c>
      <c r="E106" s="25">
        <v>0</v>
      </c>
      <c r="F106" s="23">
        <v>0</v>
      </c>
      <c r="G106" s="23">
        <v>0</v>
      </c>
      <c r="H106" s="47">
        <f>AVERAGE(E106:G106)</f>
        <v>0</v>
      </c>
      <c r="I106" s="23">
        <v>121</v>
      </c>
      <c r="J106" s="47">
        <f t="shared" si="3"/>
        <v>100</v>
      </c>
    </row>
    <row r="107" spans="3:10" ht="20.100000000000001" customHeight="1" x14ac:dyDescent="0.3">
      <c r="C107" s="50" t="s">
        <v>103</v>
      </c>
      <c r="D107" s="50">
        <v>25090029</v>
      </c>
      <c r="E107" s="25">
        <v>0</v>
      </c>
      <c r="F107" s="23">
        <v>0</v>
      </c>
      <c r="G107" s="23">
        <v>0</v>
      </c>
      <c r="H107" s="47">
        <f>AVERAGE(E107:G107)</f>
        <v>0</v>
      </c>
      <c r="I107" s="23">
        <v>121</v>
      </c>
      <c r="J107" s="47">
        <f t="shared" si="3"/>
        <v>100</v>
      </c>
    </row>
    <row r="108" spans="3:10" ht="20.100000000000001" customHeight="1" x14ac:dyDescent="0.3">
      <c r="C108" s="50" t="s">
        <v>39</v>
      </c>
      <c r="D108" s="50">
        <v>25090036</v>
      </c>
      <c r="E108" s="25">
        <v>0</v>
      </c>
      <c r="F108" s="23">
        <v>0</v>
      </c>
      <c r="G108" s="23">
        <v>0</v>
      </c>
      <c r="H108" s="47">
        <f>AVERAGE(E108:G108)</f>
        <v>0</v>
      </c>
      <c r="I108" s="23">
        <v>121</v>
      </c>
      <c r="J108" s="47">
        <f t="shared" si="3"/>
        <v>100</v>
      </c>
    </row>
    <row r="109" spans="3:10" ht="20.100000000000001" customHeight="1" x14ac:dyDescent="0.3">
      <c r="C109" s="50" t="s">
        <v>137</v>
      </c>
      <c r="D109" s="50">
        <v>25090050</v>
      </c>
      <c r="E109" s="25">
        <v>0</v>
      </c>
      <c r="F109" s="23">
        <v>0</v>
      </c>
      <c r="G109" s="23">
        <v>0</v>
      </c>
      <c r="H109" s="47">
        <f>AVERAGE(E109:G109)</f>
        <v>0</v>
      </c>
      <c r="I109" s="23">
        <v>121</v>
      </c>
      <c r="J109" s="47">
        <f t="shared" si="3"/>
        <v>100</v>
      </c>
    </row>
    <row r="110" spans="3:10" ht="20.100000000000001" customHeight="1" x14ac:dyDescent="0.3">
      <c r="C110" s="50" t="s">
        <v>146</v>
      </c>
      <c r="D110" s="50">
        <v>25090052</v>
      </c>
      <c r="E110" s="25">
        <v>0</v>
      </c>
      <c r="F110" s="23">
        <v>0</v>
      </c>
      <c r="G110" s="23">
        <v>0</v>
      </c>
      <c r="H110" s="47">
        <f>AVERAGE(E110:G110)</f>
        <v>0</v>
      </c>
      <c r="I110" s="23">
        <v>121</v>
      </c>
      <c r="J110" s="47">
        <f t="shared" si="3"/>
        <v>100</v>
      </c>
    </row>
    <row r="111" spans="3:10" ht="20.100000000000001" customHeight="1" x14ac:dyDescent="0.3">
      <c r="C111" s="50" t="s">
        <v>91</v>
      </c>
      <c r="D111" s="50">
        <v>25090065</v>
      </c>
      <c r="E111" s="25">
        <v>0</v>
      </c>
      <c r="F111" s="23">
        <v>0</v>
      </c>
      <c r="G111" s="23">
        <v>0</v>
      </c>
      <c r="H111" s="47">
        <f>AVERAGE(E111:G111)</f>
        <v>0</v>
      </c>
      <c r="I111" s="23">
        <v>121</v>
      </c>
      <c r="J111" s="47">
        <f t="shared" si="3"/>
        <v>100</v>
      </c>
    </row>
    <row r="112" spans="3:10" ht="20.100000000000001" customHeight="1" x14ac:dyDescent="0.3">
      <c r="C112" s="50" t="s">
        <v>71</v>
      </c>
      <c r="D112" s="50">
        <v>25090068</v>
      </c>
      <c r="E112" s="25">
        <v>0</v>
      </c>
      <c r="F112" s="23">
        <v>0</v>
      </c>
      <c r="G112" s="23">
        <v>0</v>
      </c>
      <c r="H112" s="47">
        <f>AVERAGE(E112:G112)</f>
        <v>0</v>
      </c>
      <c r="I112" s="23">
        <v>121</v>
      </c>
      <c r="J112" s="47">
        <f t="shared" si="3"/>
        <v>100</v>
      </c>
    </row>
    <row r="113" spans="3:10" ht="20.100000000000001" customHeight="1" x14ac:dyDescent="0.3">
      <c r="C113" s="50" t="s">
        <v>31</v>
      </c>
      <c r="D113" s="50">
        <v>25090075</v>
      </c>
      <c r="E113" s="25">
        <v>0</v>
      </c>
      <c r="F113" s="23">
        <v>0</v>
      </c>
      <c r="G113" s="23">
        <v>0</v>
      </c>
      <c r="H113" s="47">
        <f>AVERAGE(E113:G113)</f>
        <v>0</v>
      </c>
      <c r="I113" s="23">
        <v>121</v>
      </c>
      <c r="J113" s="47">
        <f t="shared" si="3"/>
        <v>100</v>
      </c>
    </row>
    <row r="114" spans="3:10" ht="20.100000000000001" customHeight="1" x14ac:dyDescent="0.3">
      <c r="C114" s="50" t="s">
        <v>82</v>
      </c>
      <c r="D114" s="50">
        <v>25090079</v>
      </c>
      <c r="E114" s="25">
        <v>0</v>
      </c>
      <c r="F114" s="51">
        <v>0</v>
      </c>
      <c r="G114" s="51">
        <v>0</v>
      </c>
      <c r="H114" s="47">
        <f>AVERAGE(E114:G114)</f>
        <v>0</v>
      </c>
      <c r="I114" s="23">
        <v>121</v>
      </c>
      <c r="J114" s="47">
        <f t="shared" si="3"/>
        <v>100</v>
      </c>
    </row>
    <row r="115" spans="3:10" ht="20.100000000000001" customHeight="1" x14ac:dyDescent="0.3">
      <c r="C115" s="50" t="s">
        <v>76</v>
      </c>
      <c r="D115" s="50">
        <v>25090080</v>
      </c>
      <c r="E115" s="25">
        <v>0</v>
      </c>
      <c r="F115" s="51">
        <v>0</v>
      </c>
      <c r="G115" s="51">
        <v>0</v>
      </c>
      <c r="H115" s="47">
        <f>AVERAGE(E115:G115)</f>
        <v>0</v>
      </c>
      <c r="I115" s="23">
        <v>121</v>
      </c>
      <c r="J115" s="47">
        <f t="shared" si="3"/>
        <v>100</v>
      </c>
    </row>
    <row r="116" spans="3:10" ht="20.100000000000001" customHeight="1" x14ac:dyDescent="0.3">
      <c r="C116" s="50" t="s">
        <v>156</v>
      </c>
      <c r="D116" s="50">
        <v>25090084</v>
      </c>
      <c r="E116" s="25">
        <v>0</v>
      </c>
      <c r="F116" s="51">
        <v>0</v>
      </c>
      <c r="G116" s="51">
        <v>0</v>
      </c>
      <c r="H116" s="47">
        <f>AVERAGE(E116:G116)</f>
        <v>0</v>
      </c>
      <c r="I116" s="23">
        <v>121</v>
      </c>
      <c r="J116" s="47">
        <f t="shared" si="3"/>
        <v>100</v>
      </c>
    </row>
    <row r="117" spans="3:10" ht="20.100000000000001" customHeight="1" x14ac:dyDescent="0.3">
      <c r="C117" s="50" t="s">
        <v>94</v>
      </c>
      <c r="D117" s="50">
        <v>25090085</v>
      </c>
      <c r="E117" s="25">
        <v>0</v>
      </c>
      <c r="F117" s="51">
        <v>0</v>
      </c>
      <c r="G117" s="51">
        <v>0</v>
      </c>
      <c r="H117" s="47">
        <f>AVERAGE(E117:G117)</f>
        <v>0</v>
      </c>
      <c r="I117" s="23">
        <v>121</v>
      </c>
      <c r="J117" s="47">
        <f t="shared" si="3"/>
        <v>100</v>
      </c>
    </row>
    <row r="118" spans="3:10" ht="20.100000000000001" customHeight="1" x14ac:dyDescent="0.3">
      <c r="C118" s="50" t="s">
        <v>126</v>
      </c>
      <c r="D118" s="50">
        <v>25090086</v>
      </c>
      <c r="E118" s="22">
        <v>0</v>
      </c>
      <c r="F118" s="51">
        <v>0</v>
      </c>
      <c r="G118" s="51">
        <v>0</v>
      </c>
      <c r="H118" s="47">
        <f>AVERAGE(E118:G118)</f>
        <v>0</v>
      </c>
      <c r="I118" s="23">
        <v>121</v>
      </c>
      <c r="J118" s="47">
        <f t="shared" si="3"/>
        <v>100</v>
      </c>
    </row>
    <row r="119" spans="3:10" ht="20.100000000000001" customHeight="1" x14ac:dyDescent="0.3">
      <c r="C119" s="50" t="s">
        <v>98</v>
      </c>
      <c r="D119" s="50">
        <v>25090091</v>
      </c>
      <c r="E119" s="25">
        <v>0</v>
      </c>
      <c r="F119" s="51">
        <v>0</v>
      </c>
      <c r="G119" s="51">
        <v>0</v>
      </c>
      <c r="H119" s="47">
        <f>AVERAGE(E119:G119)</f>
        <v>0</v>
      </c>
      <c r="I119" s="23">
        <v>121</v>
      </c>
      <c r="J119" s="47">
        <f t="shared" si="3"/>
        <v>100</v>
      </c>
    </row>
    <row r="120" spans="3:10" ht="20.100000000000001" customHeight="1" x14ac:dyDescent="0.3">
      <c r="C120" s="50" t="s">
        <v>162</v>
      </c>
      <c r="D120" s="50">
        <v>25090097</v>
      </c>
      <c r="E120" s="25">
        <v>0</v>
      </c>
      <c r="F120" s="51">
        <v>0</v>
      </c>
      <c r="G120" s="51">
        <v>0</v>
      </c>
      <c r="H120" s="47">
        <f>AVERAGE(E120:G120)</f>
        <v>0</v>
      </c>
      <c r="I120" s="23">
        <v>121</v>
      </c>
      <c r="J120" s="47">
        <f t="shared" si="3"/>
        <v>100</v>
      </c>
    </row>
    <row r="121" spans="3:10" ht="20.100000000000001" customHeight="1" x14ac:dyDescent="0.3">
      <c r="C121" s="50" t="s">
        <v>164</v>
      </c>
      <c r="D121" s="50">
        <v>25090101</v>
      </c>
      <c r="E121" s="25">
        <v>0</v>
      </c>
      <c r="F121" s="51">
        <v>0</v>
      </c>
      <c r="G121" s="51">
        <v>0</v>
      </c>
      <c r="H121" s="47">
        <f>AVERAGE(E121:G121)</f>
        <v>0</v>
      </c>
      <c r="I121" s="23">
        <v>121</v>
      </c>
      <c r="J121" s="47">
        <f t="shared" si="3"/>
        <v>100</v>
      </c>
    </row>
    <row r="122" spans="3:10" ht="20.100000000000001" customHeight="1" x14ac:dyDescent="0.3">
      <c r="C122" s="50" t="s">
        <v>133</v>
      </c>
      <c r="D122" s="50">
        <v>25090102</v>
      </c>
      <c r="E122" s="25">
        <v>0</v>
      </c>
      <c r="F122" s="51">
        <v>0</v>
      </c>
      <c r="G122" s="51">
        <v>0</v>
      </c>
      <c r="H122" s="47">
        <f>AVERAGE(E122:G122)</f>
        <v>0</v>
      </c>
      <c r="I122" s="23">
        <v>121</v>
      </c>
      <c r="J122" s="47">
        <f t="shared" si="3"/>
        <v>100</v>
      </c>
    </row>
    <row r="123" spans="3:10" ht="20.100000000000001" customHeight="1" x14ac:dyDescent="0.3">
      <c r="C123" s="50" t="s">
        <v>88</v>
      </c>
      <c r="D123" s="50">
        <v>25090109</v>
      </c>
      <c r="E123" s="22">
        <v>0</v>
      </c>
      <c r="F123" s="51">
        <v>0</v>
      </c>
      <c r="G123" s="51">
        <v>0</v>
      </c>
      <c r="H123" s="47">
        <f>AVERAGE(E123:G123)</f>
        <v>0</v>
      </c>
      <c r="I123" s="23">
        <v>121</v>
      </c>
      <c r="J123" s="47">
        <f t="shared" si="3"/>
        <v>100</v>
      </c>
    </row>
    <row r="124" spans="3:10" ht="20.100000000000001" customHeight="1" x14ac:dyDescent="0.3">
      <c r="C124" s="50" t="s">
        <v>131</v>
      </c>
      <c r="D124" s="50">
        <v>25090114</v>
      </c>
      <c r="E124" s="25">
        <v>0</v>
      </c>
      <c r="F124" s="51">
        <v>0</v>
      </c>
      <c r="G124" s="51">
        <v>0</v>
      </c>
      <c r="H124" s="47">
        <f>AVERAGE(E124:G124)</f>
        <v>0</v>
      </c>
      <c r="I124" s="23">
        <v>121</v>
      </c>
      <c r="J124" s="47">
        <f t="shared" si="3"/>
        <v>100</v>
      </c>
    </row>
    <row r="125" spans="3:10" ht="20.100000000000001" customHeight="1" x14ac:dyDescent="0.3">
      <c r="C125" s="50" t="s">
        <v>56</v>
      </c>
      <c r="D125" s="50">
        <v>25090117</v>
      </c>
      <c r="E125" s="25">
        <v>0</v>
      </c>
      <c r="F125" s="51">
        <v>0</v>
      </c>
      <c r="G125" s="51">
        <v>0</v>
      </c>
      <c r="H125" s="47">
        <f>AVERAGE(E125:G125)</f>
        <v>0</v>
      </c>
      <c r="I125" s="23">
        <v>121</v>
      </c>
      <c r="J125" s="47">
        <f t="shared" si="3"/>
        <v>100</v>
      </c>
    </row>
    <row r="126" spans="3:10" ht="20.100000000000001" customHeight="1" x14ac:dyDescent="0.3">
      <c r="C126" s="50" t="s">
        <v>104</v>
      </c>
      <c r="D126" s="50">
        <v>25090119</v>
      </c>
      <c r="E126" s="22">
        <v>0</v>
      </c>
      <c r="F126" s="51">
        <v>0</v>
      </c>
      <c r="G126" s="51">
        <v>0</v>
      </c>
      <c r="H126" s="47">
        <f>AVERAGE(E126:G126)</f>
        <v>0</v>
      </c>
      <c r="I126" s="23">
        <v>121</v>
      </c>
      <c r="J126" s="47">
        <f t="shared" si="3"/>
        <v>100</v>
      </c>
    </row>
  </sheetData>
  <sortState xmlns:xlrd2="http://schemas.microsoft.com/office/spreadsheetml/2017/richdata2" ref="C5:J126">
    <sortCondition descending="1" ref="H5:H126"/>
  </sortState>
  <mergeCells count="1">
    <mergeCell ref="C1:V2"/>
  </mergeCells>
  <phoneticPr fontId="7" type="noConversion"/>
  <pageMargins left="1" right="1" top="0.26" bottom="1" header="0.5" footer="0.5"/>
  <pageSetup paperSize="9" scale="2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8A91C-B924-476D-901E-8BC69CD1D4A0}">
  <sheetPr>
    <pageSetUpPr fitToPage="1"/>
  </sheetPr>
  <dimension ref="C1:T126"/>
  <sheetViews>
    <sheetView showGridLines="0" topLeftCell="A93" zoomScale="85" zoomScaleNormal="85" workbookViewId="0">
      <selection sqref="A1:T131"/>
    </sheetView>
  </sheetViews>
  <sheetFormatPr defaultRowHeight="15" x14ac:dyDescent="0.3"/>
  <cols>
    <col min="1" max="2" width="9" style="13"/>
    <col min="3" max="3" width="14.375" style="13" bestFit="1" customWidth="1"/>
    <col min="4" max="4" width="10.75" style="13" bestFit="1" customWidth="1"/>
    <col min="5" max="16384" width="9" style="13"/>
  </cols>
  <sheetData>
    <row r="1" spans="3:20" ht="16.5" customHeight="1" x14ac:dyDescent="0.3">
      <c r="C1" s="48" t="s">
        <v>169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3:20" ht="18" customHeight="1" x14ac:dyDescent="0.3"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4" spans="3:20" ht="20.100000000000001" customHeight="1" thickBot="1" x14ac:dyDescent="0.35">
      <c r="C4" s="17" t="s">
        <v>29</v>
      </c>
      <c r="D4" s="41" t="s">
        <v>10</v>
      </c>
      <c r="E4" s="15" t="s">
        <v>9</v>
      </c>
      <c r="F4" s="41" t="s">
        <v>11</v>
      </c>
      <c r="G4" s="17" t="s">
        <v>8</v>
      </c>
      <c r="P4" s="19" t="s">
        <v>7</v>
      </c>
      <c r="Q4" s="20" t="s">
        <v>6</v>
      </c>
      <c r="R4" s="21" t="s">
        <v>5</v>
      </c>
    </row>
    <row r="5" spans="3:20" ht="20.100000000000001" customHeight="1" x14ac:dyDescent="0.3">
      <c r="C5" s="22" t="s">
        <v>85</v>
      </c>
      <c r="D5" s="22">
        <v>25090001</v>
      </c>
      <c r="E5" s="25">
        <v>92.5</v>
      </c>
      <c r="F5" s="42">
        <f>RANK(E5,$E$5:$E$126,0)</f>
        <v>1</v>
      </c>
      <c r="G5" s="35">
        <f>F5/98*100</f>
        <v>1.0204081632653061</v>
      </c>
      <c r="P5" s="43">
        <v>100</v>
      </c>
      <c r="Q5" s="27">
        <f t="shared" ref="Q5:Q45" si="0">FREQUENCY($E$5:$E$109,P5:P45)</f>
        <v>0</v>
      </c>
      <c r="R5" s="28">
        <f>Q5</f>
        <v>0</v>
      </c>
    </row>
    <row r="6" spans="3:20" ht="20.100000000000001" customHeight="1" x14ac:dyDescent="0.3">
      <c r="C6" s="22" t="s">
        <v>67</v>
      </c>
      <c r="D6" s="22">
        <v>25090040</v>
      </c>
      <c r="E6" s="25">
        <v>92.5</v>
      </c>
      <c r="F6" s="42">
        <f>RANK(E6,$E$5:$E$123,0)</f>
        <v>1</v>
      </c>
      <c r="G6" s="35">
        <f t="shared" ref="G6:G69" si="1">F6/98*100</f>
        <v>1.0204081632653061</v>
      </c>
      <c r="P6" s="44">
        <v>97.5</v>
      </c>
      <c r="Q6" s="27">
        <f t="shared" si="0"/>
        <v>0</v>
      </c>
      <c r="R6" s="28">
        <f>R5+Q6</f>
        <v>0</v>
      </c>
    </row>
    <row r="7" spans="3:20" ht="20.100000000000001" customHeight="1" x14ac:dyDescent="0.3">
      <c r="C7" s="22" t="s">
        <v>144</v>
      </c>
      <c r="D7" s="22">
        <v>25090047</v>
      </c>
      <c r="E7" s="25">
        <v>90</v>
      </c>
      <c r="F7" s="42">
        <f>RANK(E7,$E$5:$E$123,0)</f>
        <v>3</v>
      </c>
      <c r="G7" s="35">
        <f t="shared" si="1"/>
        <v>3.0612244897959182</v>
      </c>
      <c r="P7" s="44">
        <v>95</v>
      </c>
      <c r="Q7" s="27">
        <f t="shared" si="0"/>
        <v>0</v>
      </c>
      <c r="R7" s="28">
        <f>R6+Q7</f>
        <v>0</v>
      </c>
    </row>
    <row r="8" spans="3:20" ht="20.100000000000001" customHeight="1" x14ac:dyDescent="0.3">
      <c r="C8" s="22" t="s">
        <v>151</v>
      </c>
      <c r="D8" s="22">
        <v>25090064</v>
      </c>
      <c r="E8" s="25">
        <v>90</v>
      </c>
      <c r="F8" s="42">
        <f>RANK(E8,$E$5:$E$123,0)</f>
        <v>3</v>
      </c>
      <c r="G8" s="35">
        <f t="shared" si="1"/>
        <v>3.0612244897959182</v>
      </c>
      <c r="P8" s="45">
        <v>92.5</v>
      </c>
      <c r="Q8" s="27">
        <f t="shared" si="0"/>
        <v>2</v>
      </c>
      <c r="R8" s="28">
        <f t="shared" ref="R8:R45" si="2">R7+Q8</f>
        <v>2</v>
      </c>
    </row>
    <row r="9" spans="3:20" ht="20.100000000000001" customHeight="1" x14ac:dyDescent="0.3">
      <c r="C9" s="22" t="s">
        <v>33</v>
      </c>
      <c r="D9" s="22">
        <v>25090082</v>
      </c>
      <c r="E9" s="25">
        <v>90</v>
      </c>
      <c r="F9" s="42">
        <f>RANK(E9,$E$5:$E$123,0)</f>
        <v>3</v>
      </c>
      <c r="G9" s="35">
        <f t="shared" si="1"/>
        <v>3.0612244897959182</v>
      </c>
      <c r="P9" s="44">
        <v>90</v>
      </c>
      <c r="Q9" s="27">
        <f t="shared" si="0"/>
        <v>5</v>
      </c>
      <c r="R9" s="28">
        <f t="shared" si="2"/>
        <v>7</v>
      </c>
    </row>
    <row r="10" spans="3:20" ht="20.100000000000001" customHeight="1" x14ac:dyDescent="0.3">
      <c r="C10" s="22" t="s">
        <v>160</v>
      </c>
      <c r="D10" s="22">
        <v>25090093</v>
      </c>
      <c r="E10" s="25">
        <v>90</v>
      </c>
      <c r="F10" s="42">
        <f>RANK(E10,$E$5:$E$123,0)</f>
        <v>3</v>
      </c>
      <c r="G10" s="35">
        <f t="shared" si="1"/>
        <v>3.0612244897959182</v>
      </c>
      <c r="P10" s="44">
        <v>87.5</v>
      </c>
      <c r="Q10" s="27">
        <f t="shared" si="0"/>
        <v>4</v>
      </c>
      <c r="R10" s="28">
        <f t="shared" si="2"/>
        <v>11</v>
      </c>
    </row>
    <row r="11" spans="3:20" ht="20.100000000000001" customHeight="1" x14ac:dyDescent="0.3">
      <c r="C11" s="22" t="s">
        <v>134</v>
      </c>
      <c r="D11" s="22">
        <v>25090106</v>
      </c>
      <c r="E11" s="22">
        <v>90</v>
      </c>
      <c r="F11" s="42">
        <f>RANK(E11,$E$5:$E$123,0)</f>
        <v>3</v>
      </c>
      <c r="G11" s="35">
        <f t="shared" si="1"/>
        <v>3.0612244897959182</v>
      </c>
      <c r="P11" s="45">
        <v>85</v>
      </c>
      <c r="Q11" s="27">
        <f t="shared" si="0"/>
        <v>7</v>
      </c>
      <c r="R11" s="28">
        <f t="shared" si="2"/>
        <v>18</v>
      </c>
    </row>
    <row r="12" spans="3:20" ht="20.100000000000001" customHeight="1" x14ac:dyDescent="0.3">
      <c r="C12" s="22" t="s">
        <v>86</v>
      </c>
      <c r="D12" s="22">
        <v>25090016</v>
      </c>
      <c r="E12" s="25">
        <v>87.5</v>
      </c>
      <c r="F12" s="42">
        <f>RANK(E12,$E$5:$E$123,0)</f>
        <v>8</v>
      </c>
      <c r="G12" s="35">
        <f t="shared" si="1"/>
        <v>8.1632653061224492</v>
      </c>
      <c r="P12" s="44">
        <v>82.5</v>
      </c>
      <c r="Q12" s="27">
        <f t="shared" si="0"/>
        <v>1</v>
      </c>
      <c r="R12" s="28">
        <f t="shared" si="2"/>
        <v>19</v>
      </c>
    </row>
    <row r="13" spans="3:20" ht="20.100000000000001" customHeight="1" x14ac:dyDescent="0.3">
      <c r="C13" s="22" t="s">
        <v>70</v>
      </c>
      <c r="D13" s="22">
        <v>25090061</v>
      </c>
      <c r="E13" s="25">
        <v>87.5</v>
      </c>
      <c r="F13" s="42">
        <f>RANK(E13,$E$5:$E$123,0)</f>
        <v>8</v>
      </c>
      <c r="G13" s="35">
        <f t="shared" si="1"/>
        <v>8.1632653061224492</v>
      </c>
      <c r="P13" s="44">
        <v>80</v>
      </c>
      <c r="Q13" s="27">
        <f t="shared" si="0"/>
        <v>6</v>
      </c>
      <c r="R13" s="28">
        <f t="shared" si="2"/>
        <v>25</v>
      </c>
    </row>
    <row r="14" spans="3:20" ht="20.100000000000001" customHeight="1" x14ac:dyDescent="0.3">
      <c r="C14" s="22" t="s">
        <v>59</v>
      </c>
      <c r="D14" s="22">
        <v>25090072</v>
      </c>
      <c r="E14" s="25">
        <v>87.5</v>
      </c>
      <c r="F14" s="42">
        <f>RANK(E14,$E$5:$E$123,0)</f>
        <v>8</v>
      </c>
      <c r="G14" s="35">
        <f t="shared" si="1"/>
        <v>8.1632653061224492</v>
      </c>
      <c r="P14" s="45">
        <v>77.5</v>
      </c>
      <c r="Q14" s="27">
        <f t="shared" si="0"/>
        <v>2</v>
      </c>
      <c r="R14" s="28">
        <f t="shared" si="2"/>
        <v>27</v>
      </c>
    </row>
    <row r="15" spans="3:20" ht="20.100000000000001" customHeight="1" x14ac:dyDescent="0.3">
      <c r="C15" s="22" t="s">
        <v>157</v>
      </c>
      <c r="D15" s="22">
        <v>25090087</v>
      </c>
      <c r="E15" s="25">
        <v>87.5</v>
      </c>
      <c r="F15" s="42">
        <f>RANK(E15,$E$5:$E$123,0)</f>
        <v>8</v>
      </c>
      <c r="G15" s="35">
        <f t="shared" si="1"/>
        <v>8.1632653061224492</v>
      </c>
      <c r="P15" s="44">
        <v>75</v>
      </c>
      <c r="Q15" s="27">
        <f t="shared" si="0"/>
        <v>6</v>
      </c>
      <c r="R15" s="28">
        <f t="shared" si="2"/>
        <v>33</v>
      </c>
    </row>
    <row r="16" spans="3:20" ht="20.100000000000001" customHeight="1" x14ac:dyDescent="0.3">
      <c r="C16" s="22" t="s">
        <v>50</v>
      </c>
      <c r="D16" s="22">
        <v>25090008</v>
      </c>
      <c r="E16" s="25">
        <v>85</v>
      </c>
      <c r="F16" s="42">
        <f>RANK(E16,$E$5:$E$123,0)</f>
        <v>12</v>
      </c>
      <c r="G16" s="35">
        <f t="shared" si="1"/>
        <v>12.244897959183673</v>
      </c>
      <c r="P16" s="44">
        <v>72.5</v>
      </c>
      <c r="Q16" s="27">
        <f t="shared" si="0"/>
        <v>4</v>
      </c>
      <c r="R16" s="28">
        <f t="shared" si="2"/>
        <v>37</v>
      </c>
    </row>
    <row r="17" spans="3:18" ht="20.100000000000001" customHeight="1" x14ac:dyDescent="0.3">
      <c r="C17" s="22" t="s">
        <v>47</v>
      </c>
      <c r="D17" s="22">
        <v>25090013</v>
      </c>
      <c r="E17" s="25">
        <v>85</v>
      </c>
      <c r="F17" s="42">
        <f>RANK(E17,$E$5:$E$123,0)</f>
        <v>12</v>
      </c>
      <c r="G17" s="35">
        <f t="shared" si="1"/>
        <v>12.244897959183673</v>
      </c>
      <c r="P17" s="45">
        <v>70</v>
      </c>
      <c r="Q17" s="27">
        <f t="shared" si="0"/>
        <v>7</v>
      </c>
      <c r="R17" s="28">
        <f t="shared" si="2"/>
        <v>44</v>
      </c>
    </row>
    <row r="18" spans="3:18" ht="20.100000000000001" customHeight="1" x14ac:dyDescent="0.3">
      <c r="C18" s="22" t="s">
        <v>61</v>
      </c>
      <c r="D18" s="22">
        <v>25090028</v>
      </c>
      <c r="E18" s="25">
        <v>85</v>
      </c>
      <c r="F18" s="42">
        <f>RANK(E18,$E$5:$E$123,0)</f>
        <v>12</v>
      </c>
      <c r="G18" s="35">
        <f t="shared" si="1"/>
        <v>12.244897959183673</v>
      </c>
      <c r="P18" s="44">
        <v>67.5</v>
      </c>
      <c r="Q18" s="27">
        <f t="shared" si="0"/>
        <v>9</v>
      </c>
      <c r="R18" s="28">
        <f t="shared" si="2"/>
        <v>53</v>
      </c>
    </row>
    <row r="19" spans="3:18" ht="20.100000000000001" customHeight="1" x14ac:dyDescent="0.3">
      <c r="C19" s="22" t="s">
        <v>87</v>
      </c>
      <c r="D19" s="22">
        <v>25090083</v>
      </c>
      <c r="E19" s="25">
        <v>85</v>
      </c>
      <c r="F19" s="42">
        <f>RANK(E19,$E$5:$E$123,0)</f>
        <v>12</v>
      </c>
      <c r="G19" s="35">
        <f t="shared" si="1"/>
        <v>12.244897959183673</v>
      </c>
      <c r="P19" s="44">
        <v>65</v>
      </c>
      <c r="Q19" s="27">
        <f t="shared" si="0"/>
        <v>3</v>
      </c>
      <c r="R19" s="28">
        <f t="shared" si="2"/>
        <v>56</v>
      </c>
    </row>
    <row r="20" spans="3:18" ht="20.100000000000001" customHeight="1" x14ac:dyDescent="0.3">
      <c r="C20" s="22" t="s">
        <v>132</v>
      </c>
      <c r="D20" s="22">
        <v>25090110</v>
      </c>
      <c r="E20" s="22">
        <v>85</v>
      </c>
      <c r="F20" s="42">
        <f>RANK(E20,$E$5:$E$123,0)</f>
        <v>12</v>
      </c>
      <c r="G20" s="35">
        <f t="shared" si="1"/>
        <v>12.244897959183673</v>
      </c>
      <c r="P20" s="45">
        <v>62.5</v>
      </c>
      <c r="Q20" s="27">
        <f t="shared" si="0"/>
        <v>3</v>
      </c>
      <c r="R20" s="28">
        <f t="shared" si="2"/>
        <v>59</v>
      </c>
    </row>
    <row r="21" spans="3:18" ht="20.100000000000001" customHeight="1" x14ac:dyDescent="0.3">
      <c r="C21" s="22" t="s">
        <v>166</v>
      </c>
      <c r="D21" s="22">
        <v>25090113</v>
      </c>
      <c r="E21" s="22">
        <v>85</v>
      </c>
      <c r="F21" s="42">
        <f>RANK(E21,$E$5:$E$123,0)</f>
        <v>12</v>
      </c>
      <c r="G21" s="35">
        <f t="shared" si="1"/>
        <v>12.244897959183673</v>
      </c>
      <c r="P21" s="44">
        <v>60</v>
      </c>
      <c r="Q21" s="27">
        <f t="shared" si="0"/>
        <v>4</v>
      </c>
      <c r="R21" s="28">
        <f t="shared" si="2"/>
        <v>63</v>
      </c>
    </row>
    <row r="22" spans="3:18" ht="20.100000000000001" customHeight="1" x14ac:dyDescent="0.3">
      <c r="C22" s="22" t="s">
        <v>83</v>
      </c>
      <c r="D22" s="22">
        <v>25090115</v>
      </c>
      <c r="E22" s="22">
        <v>85</v>
      </c>
      <c r="F22" s="42">
        <f>RANK(E22,$E$5:$E$123,0)</f>
        <v>12</v>
      </c>
      <c r="G22" s="35">
        <f t="shared" si="1"/>
        <v>12.244897959183673</v>
      </c>
      <c r="P22" s="44">
        <v>57.5</v>
      </c>
      <c r="Q22" s="27">
        <f t="shared" si="0"/>
        <v>6</v>
      </c>
      <c r="R22" s="28">
        <f t="shared" si="2"/>
        <v>69</v>
      </c>
    </row>
    <row r="23" spans="3:18" ht="20.100000000000001" customHeight="1" x14ac:dyDescent="0.3">
      <c r="C23" s="22" t="s">
        <v>143</v>
      </c>
      <c r="D23" s="22">
        <v>25090039</v>
      </c>
      <c r="E23" s="25">
        <v>82.5</v>
      </c>
      <c r="F23" s="42">
        <f>RANK(E23,$E$5:$E$123,0)</f>
        <v>19</v>
      </c>
      <c r="G23" s="35">
        <f t="shared" si="1"/>
        <v>19.387755102040817</v>
      </c>
      <c r="P23" s="45">
        <v>55</v>
      </c>
      <c r="Q23" s="27">
        <f t="shared" si="0"/>
        <v>4</v>
      </c>
      <c r="R23" s="28">
        <f t="shared" si="2"/>
        <v>73</v>
      </c>
    </row>
    <row r="24" spans="3:18" ht="20.100000000000001" customHeight="1" x14ac:dyDescent="0.3">
      <c r="C24" s="22" t="s">
        <v>45</v>
      </c>
      <c r="D24" s="22">
        <v>25090005</v>
      </c>
      <c r="E24" s="25">
        <v>80</v>
      </c>
      <c r="F24" s="42">
        <f>RANK(E24,$E$5:$E$123,0)</f>
        <v>20</v>
      </c>
      <c r="G24" s="35">
        <f t="shared" si="1"/>
        <v>20.408163265306122</v>
      </c>
      <c r="P24" s="44">
        <v>52.5</v>
      </c>
      <c r="Q24" s="27">
        <f t="shared" si="0"/>
        <v>3</v>
      </c>
      <c r="R24" s="28">
        <f t="shared" si="2"/>
        <v>76</v>
      </c>
    </row>
    <row r="25" spans="3:18" ht="20.100000000000001" customHeight="1" x14ac:dyDescent="0.3">
      <c r="C25" s="22" t="s">
        <v>81</v>
      </c>
      <c r="D25" s="22">
        <v>25090045</v>
      </c>
      <c r="E25" s="25">
        <v>80</v>
      </c>
      <c r="F25" s="42">
        <f>RANK(E25,$E$5:$E$123,0)</f>
        <v>20</v>
      </c>
      <c r="G25" s="35">
        <f t="shared" si="1"/>
        <v>20.408163265306122</v>
      </c>
      <c r="P25" s="44">
        <v>50</v>
      </c>
      <c r="Q25" s="27">
        <f t="shared" si="0"/>
        <v>1</v>
      </c>
      <c r="R25" s="28">
        <f t="shared" si="2"/>
        <v>77</v>
      </c>
    </row>
    <row r="26" spans="3:18" ht="20.100000000000001" customHeight="1" x14ac:dyDescent="0.3">
      <c r="C26" s="22" t="s">
        <v>60</v>
      </c>
      <c r="D26" s="22">
        <v>25090051</v>
      </c>
      <c r="E26" s="25">
        <v>80</v>
      </c>
      <c r="F26" s="42">
        <f>RANK(E26,$E$5:$E$123,0)</f>
        <v>20</v>
      </c>
      <c r="G26" s="35">
        <f t="shared" si="1"/>
        <v>20.408163265306122</v>
      </c>
      <c r="P26" s="45">
        <v>47.5</v>
      </c>
      <c r="Q26" s="27">
        <f t="shared" si="0"/>
        <v>1</v>
      </c>
      <c r="R26" s="28">
        <f t="shared" si="2"/>
        <v>78</v>
      </c>
    </row>
    <row r="27" spans="3:18" ht="20.100000000000001" customHeight="1" x14ac:dyDescent="0.3">
      <c r="C27" s="22" t="s">
        <v>124</v>
      </c>
      <c r="D27" s="22">
        <v>25090060</v>
      </c>
      <c r="E27" s="25">
        <v>80</v>
      </c>
      <c r="F27" s="42">
        <f>RANK(E27,$E$5:$E$123,0)</f>
        <v>20</v>
      </c>
      <c r="G27" s="35">
        <f t="shared" si="1"/>
        <v>20.408163265306122</v>
      </c>
      <c r="P27" s="44">
        <v>45</v>
      </c>
      <c r="Q27" s="27">
        <f t="shared" si="0"/>
        <v>1</v>
      </c>
      <c r="R27" s="28">
        <f t="shared" si="2"/>
        <v>79</v>
      </c>
    </row>
    <row r="28" spans="3:18" ht="20.100000000000001" customHeight="1" x14ac:dyDescent="0.3">
      <c r="C28" s="22" t="s">
        <v>158</v>
      </c>
      <c r="D28" s="22">
        <v>25090089</v>
      </c>
      <c r="E28" s="25">
        <v>80</v>
      </c>
      <c r="F28" s="42">
        <f>RANK(E28,$E$5:$E$123,0)</f>
        <v>20</v>
      </c>
      <c r="G28" s="35">
        <f t="shared" si="1"/>
        <v>20.408163265306122</v>
      </c>
      <c r="P28" s="44">
        <v>42.5</v>
      </c>
      <c r="Q28" s="27">
        <f t="shared" si="0"/>
        <v>2</v>
      </c>
      <c r="R28" s="28">
        <f t="shared" si="2"/>
        <v>81</v>
      </c>
    </row>
    <row r="29" spans="3:18" ht="20.100000000000001" customHeight="1" x14ac:dyDescent="0.3">
      <c r="C29" s="22" t="s">
        <v>32</v>
      </c>
      <c r="D29" s="22">
        <v>25090116</v>
      </c>
      <c r="E29" s="22">
        <v>80</v>
      </c>
      <c r="F29" s="42">
        <f>RANK(E29,$E$5:$E$123,0)</f>
        <v>20</v>
      </c>
      <c r="G29" s="35">
        <f t="shared" si="1"/>
        <v>20.408163265306122</v>
      </c>
      <c r="P29" s="45">
        <v>40</v>
      </c>
      <c r="Q29" s="27">
        <f t="shared" si="0"/>
        <v>5</v>
      </c>
      <c r="R29" s="28">
        <f t="shared" si="2"/>
        <v>86</v>
      </c>
    </row>
    <row r="30" spans="3:18" ht="20.100000000000001" customHeight="1" x14ac:dyDescent="0.3">
      <c r="C30" s="22" t="s">
        <v>63</v>
      </c>
      <c r="D30" s="22">
        <v>25090067</v>
      </c>
      <c r="E30" s="25">
        <v>77.5</v>
      </c>
      <c r="F30" s="42">
        <f>RANK(E30,$E$5:$E$123,0)</f>
        <v>26</v>
      </c>
      <c r="G30" s="35">
        <f t="shared" si="1"/>
        <v>26.530612244897959</v>
      </c>
      <c r="P30" s="44">
        <v>37.5</v>
      </c>
      <c r="Q30" s="27">
        <f t="shared" si="0"/>
        <v>3</v>
      </c>
      <c r="R30" s="28">
        <f t="shared" si="2"/>
        <v>89</v>
      </c>
    </row>
    <row r="31" spans="3:18" ht="20.100000000000001" customHeight="1" x14ac:dyDescent="0.3">
      <c r="C31" s="22" t="s">
        <v>123</v>
      </c>
      <c r="D31" s="22">
        <v>25090092</v>
      </c>
      <c r="E31" s="25">
        <v>77.5</v>
      </c>
      <c r="F31" s="42">
        <f>RANK(E31,$E$5:$E$123,0)</f>
        <v>26</v>
      </c>
      <c r="G31" s="35">
        <f t="shared" si="1"/>
        <v>26.530612244897959</v>
      </c>
      <c r="P31" s="44">
        <v>35</v>
      </c>
      <c r="Q31" s="27">
        <f t="shared" si="0"/>
        <v>3</v>
      </c>
      <c r="R31" s="28">
        <f t="shared" si="2"/>
        <v>92</v>
      </c>
    </row>
    <row r="32" spans="3:18" ht="20.100000000000001" customHeight="1" x14ac:dyDescent="0.3">
      <c r="C32" s="22" t="s">
        <v>35</v>
      </c>
      <c r="D32" s="22">
        <v>25090043</v>
      </c>
      <c r="E32" s="25">
        <v>75</v>
      </c>
      <c r="F32" s="42">
        <f>RANK(E32,$E$5:$E$123,0)</f>
        <v>28</v>
      </c>
      <c r="G32" s="35">
        <f t="shared" si="1"/>
        <v>28.571428571428569</v>
      </c>
      <c r="P32" s="45">
        <v>32.5</v>
      </c>
      <c r="Q32" s="27">
        <f t="shared" si="0"/>
        <v>2</v>
      </c>
      <c r="R32" s="28">
        <f t="shared" si="2"/>
        <v>94</v>
      </c>
    </row>
    <row r="33" spans="3:18" ht="20.100000000000001" customHeight="1" x14ac:dyDescent="0.3">
      <c r="C33" s="22" t="s">
        <v>95</v>
      </c>
      <c r="D33" s="22">
        <v>25090063</v>
      </c>
      <c r="E33" s="25">
        <v>75</v>
      </c>
      <c r="F33" s="42">
        <f>RANK(E33,$E$5:$E$123,0)</f>
        <v>28</v>
      </c>
      <c r="G33" s="35">
        <f t="shared" si="1"/>
        <v>28.571428571428569</v>
      </c>
      <c r="P33" s="44">
        <v>30</v>
      </c>
      <c r="Q33" s="27">
        <f t="shared" si="0"/>
        <v>0</v>
      </c>
      <c r="R33" s="28">
        <f t="shared" si="2"/>
        <v>94</v>
      </c>
    </row>
    <row r="34" spans="3:18" ht="20.100000000000001" customHeight="1" x14ac:dyDescent="0.3">
      <c r="C34" s="22" t="s">
        <v>57</v>
      </c>
      <c r="D34" s="22">
        <v>25090076</v>
      </c>
      <c r="E34" s="25">
        <v>75</v>
      </c>
      <c r="F34" s="42">
        <f>RANK(E34,$E$5:$E$123,0)</f>
        <v>28</v>
      </c>
      <c r="G34" s="35">
        <f t="shared" si="1"/>
        <v>28.571428571428569</v>
      </c>
      <c r="P34" s="44">
        <v>27.5</v>
      </c>
      <c r="Q34" s="27">
        <f t="shared" si="0"/>
        <v>2</v>
      </c>
      <c r="R34" s="28">
        <f t="shared" si="2"/>
        <v>96</v>
      </c>
    </row>
    <row r="35" spans="3:18" ht="20.100000000000001" customHeight="1" x14ac:dyDescent="0.3">
      <c r="C35" s="22" t="s">
        <v>101</v>
      </c>
      <c r="D35" s="22">
        <v>25090088</v>
      </c>
      <c r="E35" s="25">
        <v>75</v>
      </c>
      <c r="F35" s="42">
        <f>RANK(E35,$E$5:$E$123,0)</f>
        <v>28</v>
      </c>
      <c r="G35" s="35">
        <f t="shared" si="1"/>
        <v>28.571428571428569</v>
      </c>
      <c r="P35" s="45">
        <v>25</v>
      </c>
      <c r="Q35" s="27">
        <f t="shared" si="0"/>
        <v>0</v>
      </c>
      <c r="R35" s="28">
        <f t="shared" si="2"/>
        <v>96</v>
      </c>
    </row>
    <row r="36" spans="3:18" ht="20.100000000000001" customHeight="1" x14ac:dyDescent="0.3">
      <c r="C36" s="22" t="s">
        <v>97</v>
      </c>
      <c r="D36" s="22">
        <v>25090095</v>
      </c>
      <c r="E36" s="25">
        <v>75</v>
      </c>
      <c r="F36" s="42">
        <f>RANK(E36,$E$5:$E$123,0)</f>
        <v>28</v>
      </c>
      <c r="G36" s="35">
        <f t="shared" si="1"/>
        <v>28.571428571428569</v>
      </c>
      <c r="P36" s="44">
        <v>22.5</v>
      </c>
      <c r="Q36" s="27">
        <f t="shared" si="0"/>
        <v>0</v>
      </c>
      <c r="R36" s="28">
        <f t="shared" si="2"/>
        <v>96</v>
      </c>
    </row>
    <row r="37" spans="3:18" ht="20.100000000000001" customHeight="1" x14ac:dyDescent="0.3">
      <c r="C37" s="22" t="s">
        <v>136</v>
      </c>
      <c r="D37" s="22">
        <v>25090120</v>
      </c>
      <c r="E37" s="22">
        <v>75</v>
      </c>
      <c r="F37" s="42">
        <f>RANK(E37,$E$5:$E$123,0)</f>
        <v>28</v>
      </c>
      <c r="G37" s="35">
        <f t="shared" si="1"/>
        <v>28.571428571428569</v>
      </c>
      <c r="P37" s="44">
        <v>20</v>
      </c>
      <c r="Q37" s="27">
        <f t="shared" si="0"/>
        <v>1</v>
      </c>
      <c r="R37" s="28">
        <f t="shared" si="2"/>
        <v>97</v>
      </c>
    </row>
    <row r="38" spans="3:18" ht="20.100000000000001" customHeight="1" x14ac:dyDescent="0.3">
      <c r="C38" s="22" t="s">
        <v>51</v>
      </c>
      <c r="D38" s="22">
        <v>25090009</v>
      </c>
      <c r="E38" s="25">
        <v>72.5</v>
      </c>
      <c r="F38" s="42">
        <f>RANK(E38,$E$5:$E$123,0)</f>
        <v>34</v>
      </c>
      <c r="G38" s="35">
        <f t="shared" si="1"/>
        <v>34.693877551020407</v>
      </c>
      <c r="P38" s="45">
        <v>17.5</v>
      </c>
      <c r="Q38" s="27">
        <f t="shared" si="0"/>
        <v>0</v>
      </c>
      <c r="R38" s="28">
        <f t="shared" si="2"/>
        <v>97</v>
      </c>
    </row>
    <row r="39" spans="3:18" ht="20.100000000000001" customHeight="1" x14ac:dyDescent="0.3">
      <c r="C39" s="22" t="s">
        <v>149</v>
      </c>
      <c r="D39" s="22">
        <v>25090055</v>
      </c>
      <c r="E39" s="25">
        <v>72.5</v>
      </c>
      <c r="F39" s="42">
        <f>RANK(E39,$E$5:$E$123,0)</f>
        <v>34</v>
      </c>
      <c r="G39" s="35">
        <f t="shared" si="1"/>
        <v>34.693877551020407</v>
      </c>
      <c r="P39" s="44">
        <v>15</v>
      </c>
      <c r="Q39" s="27">
        <f t="shared" si="0"/>
        <v>0</v>
      </c>
      <c r="R39" s="28">
        <f t="shared" si="2"/>
        <v>97</v>
      </c>
    </row>
    <row r="40" spans="3:18" ht="20.100000000000001" customHeight="1" x14ac:dyDescent="0.3">
      <c r="C40" s="22" t="s">
        <v>153</v>
      </c>
      <c r="D40" s="22">
        <v>25090069</v>
      </c>
      <c r="E40" s="25">
        <v>72.5</v>
      </c>
      <c r="F40" s="42">
        <f>RANK(E40,$E$5:$E$123,0)</f>
        <v>34</v>
      </c>
      <c r="G40" s="35">
        <f t="shared" si="1"/>
        <v>34.693877551020407</v>
      </c>
      <c r="P40" s="44">
        <v>12.5</v>
      </c>
      <c r="Q40" s="27">
        <f t="shared" si="0"/>
        <v>0</v>
      </c>
      <c r="R40" s="28">
        <f t="shared" si="2"/>
        <v>97</v>
      </c>
    </row>
    <row r="41" spans="3:18" ht="20.100000000000001" customHeight="1" x14ac:dyDescent="0.3">
      <c r="C41" s="22" t="s">
        <v>102</v>
      </c>
      <c r="D41" s="22">
        <v>25090118</v>
      </c>
      <c r="E41" s="22">
        <v>72.5</v>
      </c>
      <c r="F41" s="42">
        <f>RANK(E41,$E$5:$E$123,0)</f>
        <v>34</v>
      </c>
      <c r="G41" s="35">
        <f t="shared" si="1"/>
        <v>34.693877551020407</v>
      </c>
      <c r="P41" s="45">
        <v>10</v>
      </c>
      <c r="Q41" s="27">
        <f t="shared" si="0"/>
        <v>0</v>
      </c>
      <c r="R41" s="28">
        <f t="shared" si="2"/>
        <v>97</v>
      </c>
    </row>
    <row r="42" spans="3:18" ht="20.100000000000001" customHeight="1" x14ac:dyDescent="0.3">
      <c r="C42" s="22" t="s">
        <v>34</v>
      </c>
      <c r="D42" s="22">
        <v>25090010</v>
      </c>
      <c r="E42" s="25">
        <v>70</v>
      </c>
      <c r="F42" s="42">
        <f>RANK(E42,$E$5:$E$123,0)</f>
        <v>38</v>
      </c>
      <c r="G42" s="35">
        <f t="shared" si="1"/>
        <v>38.775510204081634</v>
      </c>
      <c r="P42" s="44">
        <v>7.5</v>
      </c>
      <c r="Q42" s="27">
        <f t="shared" si="0"/>
        <v>0</v>
      </c>
      <c r="R42" s="28">
        <f t="shared" si="2"/>
        <v>97</v>
      </c>
    </row>
    <row r="43" spans="3:18" ht="20.100000000000001" customHeight="1" x14ac:dyDescent="0.3">
      <c r="C43" s="22" t="s">
        <v>68</v>
      </c>
      <c r="D43" s="22">
        <v>25090015</v>
      </c>
      <c r="E43" s="25">
        <v>70</v>
      </c>
      <c r="F43" s="42">
        <f>RANK(E43,$E$5:$E$123,0)</f>
        <v>38</v>
      </c>
      <c r="G43" s="35">
        <f t="shared" si="1"/>
        <v>38.775510204081634</v>
      </c>
      <c r="P43" s="44">
        <v>5</v>
      </c>
      <c r="Q43" s="27">
        <f t="shared" si="0"/>
        <v>0</v>
      </c>
      <c r="R43" s="28">
        <f t="shared" si="2"/>
        <v>97</v>
      </c>
    </row>
    <row r="44" spans="3:18" ht="20.100000000000001" customHeight="1" x14ac:dyDescent="0.3">
      <c r="C44" s="22" t="s">
        <v>46</v>
      </c>
      <c r="D44" s="22">
        <v>25090018</v>
      </c>
      <c r="E44" s="25">
        <v>70</v>
      </c>
      <c r="F44" s="42">
        <f>RANK(E44,$E$5:$E$123,0)</f>
        <v>38</v>
      </c>
      <c r="G44" s="35">
        <f t="shared" si="1"/>
        <v>38.775510204081634</v>
      </c>
      <c r="P44" s="45">
        <v>2.5</v>
      </c>
      <c r="Q44" s="27">
        <f t="shared" si="0"/>
        <v>0</v>
      </c>
      <c r="R44" s="28">
        <f t="shared" si="2"/>
        <v>97</v>
      </c>
    </row>
    <row r="45" spans="3:18" ht="20.100000000000001" customHeight="1" x14ac:dyDescent="0.3">
      <c r="C45" s="22" t="s">
        <v>77</v>
      </c>
      <c r="D45" s="22">
        <v>25090030</v>
      </c>
      <c r="E45" s="25">
        <v>70</v>
      </c>
      <c r="F45" s="42">
        <f>RANK(E45,$E$5:$E$123,0)</f>
        <v>38</v>
      </c>
      <c r="G45" s="35">
        <f t="shared" si="1"/>
        <v>38.775510204081634</v>
      </c>
      <c r="P45" s="44">
        <v>0</v>
      </c>
      <c r="Q45" s="27">
        <f t="shared" si="0"/>
        <v>8</v>
      </c>
      <c r="R45" s="28">
        <f t="shared" si="2"/>
        <v>105</v>
      </c>
    </row>
    <row r="46" spans="3:18" ht="20.100000000000001" customHeight="1" x14ac:dyDescent="0.3">
      <c r="C46" s="22" t="s">
        <v>78</v>
      </c>
      <c r="D46" s="22">
        <v>25090058</v>
      </c>
      <c r="E46" s="25">
        <v>70</v>
      </c>
      <c r="F46" s="42">
        <f>RANK(E46,$E$5:$E$123,0)</f>
        <v>38</v>
      </c>
      <c r="G46" s="35">
        <f t="shared" si="1"/>
        <v>38.775510204081634</v>
      </c>
    </row>
    <row r="47" spans="3:18" ht="20.100000000000001" customHeight="1" x14ac:dyDescent="0.3">
      <c r="C47" s="22" t="s">
        <v>155</v>
      </c>
      <c r="D47" s="22">
        <v>25090074</v>
      </c>
      <c r="E47" s="25">
        <v>70</v>
      </c>
      <c r="F47" s="42">
        <f>RANK(E47,$E$5:$E$123,0)</f>
        <v>38</v>
      </c>
      <c r="G47" s="35">
        <f t="shared" si="1"/>
        <v>38.775510204081634</v>
      </c>
      <c r="P47" s="17" t="s">
        <v>112</v>
      </c>
      <c r="Q47" s="29">
        <v>123</v>
      </c>
      <c r="R47" s="30" t="s">
        <v>113</v>
      </c>
    </row>
    <row r="48" spans="3:18" ht="20.100000000000001" customHeight="1" x14ac:dyDescent="0.3">
      <c r="C48" s="22" t="s">
        <v>161</v>
      </c>
      <c r="D48" s="22">
        <v>25090094</v>
      </c>
      <c r="E48" s="25">
        <v>70</v>
      </c>
      <c r="F48" s="42">
        <f>RANK(E48,$E$5:$E$123,0)</f>
        <v>38</v>
      </c>
      <c r="G48" s="35">
        <f t="shared" si="1"/>
        <v>38.775510204081634</v>
      </c>
      <c r="P48" s="17" t="s">
        <v>114</v>
      </c>
      <c r="Q48" s="32">
        <v>61.2</v>
      </c>
      <c r="R48" s="30" t="s">
        <v>115</v>
      </c>
    </row>
    <row r="49" spans="3:18" ht="20.100000000000001" customHeight="1" x14ac:dyDescent="0.3">
      <c r="C49" s="22" t="s">
        <v>93</v>
      </c>
      <c r="D49" s="22">
        <v>25090002</v>
      </c>
      <c r="E49" s="25">
        <v>67.5</v>
      </c>
      <c r="F49" s="42">
        <f>RANK(E49,$E$5:$E$123,0)</f>
        <v>45</v>
      </c>
      <c r="G49" s="35">
        <f t="shared" si="1"/>
        <v>45.91836734693878</v>
      </c>
      <c r="P49" s="17" t="s">
        <v>116</v>
      </c>
      <c r="Q49" s="28">
        <v>95</v>
      </c>
      <c r="R49" s="30" t="s">
        <v>115</v>
      </c>
    </row>
    <row r="50" spans="3:18" ht="20.100000000000001" customHeight="1" x14ac:dyDescent="0.3">
      <c r="C50" s="22" t="s">
        <v>58</v>
      </c>
      <c r="D50" s="22">
        <v>25090006</v>
      </c>
      <c r="E50" s="25">
        <v>67.5</v>
      </c>
      <c r="F50" s="42">
        <f>RANK(E50,$E$5:$E$123,0)</f>
        <v>45</v>
      </c>
      <c r="G50" s="35">
        <f t="shared" si="1"/>
        <v>45.91836734693878</v>
      </c>
    </row>
    <row r="51" spans="3:18" ht="20.100000000000001" customHeight="1" x14ac:dyDescent="0.3">
      <c r="C51" s="22" t="s">
        <v>100</v>
      </c>
      <c r="D51" s="22">
        <v>25090023</v>
      </c>
      <c r="E51" s="25">
        <v>67.5</v>
      </c>
      <c r="F51" s="42">
        <f>RANK(E51,$E$5:$E$123,0)</f>
        <v>45</v>
      </c>
      <c r="G51" s="35">
        <f t="shared" si="1"/>
        <v>45.91836734693878</v>
      </c>
    </row>
    <row r="52" spans="3:18" ht="20.100000000000001" customHeight="1" x14ac:dyDescent="0.3">
      <c r="C52" s="22" t="s">
        <v>64</v>
      </c>
      <c r="D52" s="22">
        <v>25090034</v>
      </c>
      <c r="E52" s="25">
        <v>67.5</v>
      </c>
      <c r="F52" s="42">
        <f>RANK(E52,$E$5:$E$123,0)</f>
        <v>45</v>
      </c>
      <c r="G52" s="35">
        <f t="shared" si="1"/>
        <v>45.91836734693878</v>
      </c>
    </row>
    <row r="53" spans="3:18" ht="20.100000000000001" customHeight="1" x14ac:dyDescent="0.3">
      <c r="C53" s="22" t="s">
        <v>52</v>
      </c>
      <c r="D53" s="22">
        <v>25090041</v>
      </c>
      <c r="E53" s="25">
        <v>67.5</v>
      </c>
      <c r="F53" s="42">
        <f>RANK(E53,$E$5:$E$123,0)</f>
        <v>45</v>
      </c>
      <c r="G53" s="35">
        <f t="shared" si="1"/>
        <v>45.91836734693878</v>
      </c>
    </row>
    <row r="54" spans="3:18" ht="20.100000000000001" customHeight="1" x14ac:dyDescent="0.3">
      <c r="C54" s="22" t="s">
        <v>65</v>
      </c>
      <c r="D54" s="22">
        <v>25090044</v>
      </c>
      <c r="E54" s="25">
        <v>67.5</v>
      </c>
      <c r="F54" s="42">
        <f>RANK(E54,$E$5:$E$123,0)</f>
        <v>45</v>
      </c>
      <c r="G54" s="35">
        <f t="shared" si="1"/>
        <v>45.91836734693878</v>
      </c>
    </row>
    <row r="55" spans="3:18" ht="20.100000000000001" customHeight="1" x14ac:dyDescent="0.3">
      <c r="C55" s="22" t="s">
        <v>74</v>
      </c>
      <c r="D55" s="22">
        <v>25090071</v>
      </c>
      <c r="E55" s="25">
        <v>67.5</v>
      </c>
      <c r="F55" s="42">
        <f>RANK(E55,$E$5:$E$123,0)</f>
        <v>45</v>
      </c>
      <c r="G55" s="35">
        <f t="shared" si="1"/>
        <v>45.91836734693878</v>
      </c>
    </row>
    <row r="56" spans="3:18" ht="20.100000000000001" customHeight="1" x14ac:dyDescent="0.3">
      <c r="C56" s="22" t="s">
        <v>159</v>
      </c>
      <c r="D56" s="22">
        <v>25090090</v>
      </c>
      <c r="E56" s="25">
        <v>67.5</v>
      </c>
      <c r="F56" s="42">
        <f>RANK(E56,$E$5:$E$123,0)</f>
        <v>45</v>
      </c>
      <c r="G56" s="35">
        <f t="shared" si="1"/>
        <v>45.91836734693878</v>
      </c>
    </row>
    <row r="57" spans="3:18" ht="20.100000000000001" customHeight="1" x14ac:dyDescent="0.3">
      <c r="C57" s="22" t="s">
        <v>53</v>
      </c>
      <c r="D57" s="22">
        <v>25090111</v>
      </c>
      <c r="E57" s="22">
        <v>67.5</v>
      </c>
      <c r="F57" s="42">
        <f>RANK(E57,$E$5:$E$123,0)</f>
        <v>45</v>
      </c>
      <c r="G57" s="35">
        <f t="shared" si="1"/>
        <v>45.91836734693878</v>
      </c>
    </row>
    <row r="58" spans="3:18" ht="20.100000000000001" customHeight="1" x14ac:dyDescent="0.3">
      <c r="C58" s="22" t="s">
        <v>36</v>
      </c>
      <c r="D58" s="22">
        <v>25090042</v>
      </c>
      <c r="E58" s="25">
        <v>65</v>
      </c>
      <c r="F58" s="42">
        <f>RANK(E58,$E$5:$E$123,0)</f>
        <v>54</v>
      </c>
      <c r="G58" s="35">
        <f t="shared" si="1"/>
        <v>55.102040816326522</v>
      </c>
    </row>
    <row r="59" spans="3:18" ht="20.100000000000001" customHeight="1" x14ac:dyDescent="0.3">
      <c r="C59" s="22" t="s">
        <v>49</v>
      </c>
      <c r="D59" s="22">
        <v>25090059</v>
      </c>
      <c r="E59" s="25">
        <v>65</v>
      </c>
      <c r="F59" s="42">
        <f>RANK(E59,$E$5:$E$123,0)</f>
        <v>54</v>
      </c>
      <c r="G59" s="35">
        <f t="shared" si="1"/>
        <v>55.102040816326522</v>
      </c>
    </row>
    <row r="60" spans="3:18" ht="20.100000000000001" customHeight="1" x14ac:dyDescent="0.3">
      <c r="C60" s="22" t="s">
        <v>167</v>
      </c>
      <c r="D60" s="22">
        <v>25090142</v>
      </c>
      <c r="E60" s="22">
        <v>65</v>
      </c>
      <c r="F60" s="42">
        <f>RANK(E60,$E$5:$E$123,0)</f>
        <v>54</v>
      </c>
      <c r="G60" s="35">
        <f t="shared" si="1"/>
        <v>55.102040816326522</v>
      </c>
    </row>
    <row r="61" spans="3:18" ht="20.100000000000001" customHeight="1" x14ac:dyDescent="0.3">
      <c r="C61" s="22" t="s">
        <v>121</v>
      </c>
      <c r="D61" s="22">
        <v>25090056</v>
      </c>
      <c r="E61" s="25">
        <v>62.5</v>
      </c>
      <c r="F61" s="42">
        <f>RANK(E61,$E$5:$E$123,0)</f>
        <v>57</v>
      </c>
      <c r="G61" s="35">
        <f t="shared" si="1"/>
        <v>58.163265306122447</v>
      </c>
    </row>
    <row r="62" spans="3:18" ht="20.100000000000001" customHeight="1" x14ac:dyDescent="0.3">
      <c r="C62" s="22" t="s">
        <v>152</v>
      </c>
      <c r="D62" s="22">
        <v>25090066</v>
      </c>
      <c r="E62" s="25">
        <v>62.5</v>
      </c>
      <c r="F62" s="42">
        <f>RANK(E62,$E$5:$E$123,0)</f>
        <v>57</v>
      </c>
      <c r="G62" s="35">
        <f t="shared" si="1"/>
        <v>58.163265306122447</v>
      </c>
    </row>
    <row r="63" spans="3:18" ht="20.100000000000001" customHeight="1" x14ac:dyDescent="0.3">
      <c r="C63" s="22" t="s">
        <v>96</v>
      </c>
      <c r="D63" s="22">
        <v>25090104</v>
      </c>
      <c r="E63" s="25">
        <v>62.5</v>
      </c>
      <c r="F63" s="42">
        <f>RANK(E63,$E$5:$E$123,0)</f>
        <v>57</v>
      </c>
      <c r="G63" s="35">
        <f t="shared" si="1"/>
        <v>58.163265306122447</v>
      </c>
    </row>
    <row r="64" spans="3:18" ht="20.100000000000001" customHeight="1" x14ac:dyDescent="0.3">
      <c r="C64" s="22" t="s">
        <v>41</v>
      </c>
      <c r="D64" s="22">
        <v>25090004</v>
      </c>
      <c r="E64" s="25">
        <v>60</v>
      </c>
      <c r="F64" s="42">
        <f>RANK(E64,$E$5:$E$123,0)</f>
        <v>60</v>
      </c>
      <c r="G64" s="35">
        <f t="shared" si="1"/>
        <v>61.224489795918366</v>
      </c>
    </row>
    <row r="65" spans="3:7" ht="20.100000000000001" customHeight="1" x14ac:dyDescent="0.3">
      <c r="C65" s="22" t="s">
        <v>147</v>
      </c>
      <c r="D65" s="22">
        <v>25090053</v>
      </c>
      <c r="E65" s="25">
        <v>60</v>
      </c>
      <c r="F65" s="42">
        <f>RANK(E65,$E$5:$E$123,0)</f>
        <v>60</v>
      </c>
      <c r="G65" s="35">
        <f t="shared" si="1"/>
        <v>61.224489795918366</v>
      </c>
    </row>
    <row r="66" spans="3:7" ht="20.100000000000001" customHeight="1" x14ac:dyDescent="0.3">
      <c r="C66" s="22" t="s">
        <v>154</v>
      </c>
      <c r="D66" s="22">
        <v>25090070</v>
      </c>
      <c r="E66" s="25">
        <v>60</v>
      </c>
      <c r="F66" s="42">
        <f>RANK(E66,$E$5:$E$123,0)</f>
        <v>60</v>
      </c>
      <c r="G66" s="35">
        <f t="shared" si="1"/>
        <v>61.224489795918366</v>
      </c>
    </row>
    <row r="67" spans="3:7" ht="20.100000000000001" customHeight="1" x14ac:dyDescent="0.3">
      <c r="C67" s="22" t="s">
        <v>43</v>
      </c>
      <c r="D67" s="22">
        <v>25090099</v>
      </c>
      <c r="E67" s="25">
        <v>60</v>
      </c>
      <c r="F67" s="42">
        <f>RANK(E67,$E$5:$E$123,0)</f>
        <v>60</v>
      </c>
      <c r="G67" s="35">
        <f t="shared" si="1"/>
        <v>61.224489795918366</v>
      </c>
    </row>
    <row r="68" spans="3:7" ht="20.100000000000001" customHeight="1" x14ac:dyDescent="0.3">
      <c r="C68" s="22" t="s">
        <v>73</v>
      </c>
      <c r="D68" s="22">
        <v>25090003</v>
      </c>
      <c r="E68" s="25">
        <v>57.5</v>
      </c>
      <c r="F68" s="42">
        <f>RANK(E68,$E$5:$E$123,0)</f>
        <v>64</v>
      </c>
      <c r="G68" s="35">
        <f t="shared" si="1"/>
        <v>65.306122448979593</v>
      </c>
    </row>
    <row r="69" spans="3:7" ht="20.100000000000001" customHeight="1" x14ac:dyDescent="0.3">
      <c r="C69" s="22" t="s">
        <v>125</v>
      </c>
      <c r="D69" s="22">
        <v>25090014</v>
      </c>
      <c r="E69" s="25">
        <v>57.5</v>
      </c>
      <c r="F69" s="42">
        <f>RANK(E69,$E$5:$E$123,0)</f>
        <v>64</v>
      </c>
      <c r="G69" s="35">
        <f t="shared" si="1"/>
        <v>65.306122448979593</v>
      </c>
    </row>
    <row r="70" spans="3:7" ht="20.100000000000001" customHeight="1" x14ac:dyDescent="0.3">
      <c r="C70" s="22" t="s">
        <v>163</v>
      </c>
      <c r="D70" s="22">
        <v>25090098</v>
      </c>
      <c r="E70" s="25">
        <v>57.5</v>
      </c>
      <c r="F70" s="42">
        <f>RANK(E70,$E$5:$E$123,0)</f>
        <v>64</v>
      </c>
      <c r="G70" s="35">
        <f t="shared" ref="G70:G102" si="3">F70/98*100</f>
        <v>65.306122448979593</v>
      </c>
    </row>
    <row r="71" spans="3:7" ht="20.100000000000001" customHeight="1" x14ac:dyDescent="0.3">
      <c r="C71" s="22" t="s">
        <v>44</v>
      </c>
      <c r="D71" s="22">
        <v>25090100</v>
      </c>
      <c r="E71" s="25">
        <v>57.5</v>
      </c>
      <c r="F71" s="42">
        <f>RANK(E71,$E$5:$E$123,0)</f>
        <v>64</v>
      </c>
      <c r="G71" s="35">
        <f t="shared" si="3"/>
        <v>65.306122448979593</v>
      </c>
    </row>
    <row r="72" spans="3:7" ht="20.100000000000001" customHeight="1" x14ac:dyDescent="0.3">
      <c r="C72" s="22" t="s">
        <v>92</v>
      </c>
      <c r="D72" s="22">
        <v>25090105</v>
      </c>
      <c r="E72" s="22">
        <v>57.5</v>
      </c>
      <c r="F72" s="42">
        <f>RANK(E72,$E$5:$E$123,0)</f>
        <v>64</v>
      </c>
      <c r="G72" s="35">
        <f t="shared" si="3"/>
        <v>65.306122448979593</v>
      </c>
    </row>
    <row r="73" spans="3:7" ht="20.100000000000001" customHeight="1" x14ac:dyDescent="0.3">
      <c r="C73" s="22" t="s">
        <v>62</v>
      </c>
      <c r="D73" s="22">
        <v>25090107</v>
      </c>
      <c r="E73" s="22">
        <v>57.5</v>
      </c>
      <c r="F73" s="42">
        <f>RANK(E73,$E$5:$E$123,0)</f>
        <v>64</v>
      </c>
      <c r="G73" s="35">
        <f t="shared" si="3"/>
        <v>65.306122448979593</v>
      </c>
    </row>
    <row r="74" spans="3:7" ht="20.100000000000001" customHeight="1" x14ac:dyDescent="0.3">
      <c r="C74" s="22" t="s">
        <v>38</v>
      </c>
      <c r="D74" s="22">
        <v>25090007</v>
      </c>
      <c r="E74" s="25">
        <v>55</v>
      </c>
      <c r="F74" s="42">
        <f>RANK(E74,$E$5:$E$123,0)</f>
        <v>70</v>
      </c>
      <c r="G74" s="35">
        <f t="shared" si="3"/>
        <v>71.428571428571431</v>
      </c>
    </row>
    <row r="75" spans="3:7" ht="20.100000000000001" customHeight="1" x14ac:dyDescent="0.3">
      <c r="C75" s="22" t="s">
        <v>145</v>
      </c>
      <c r="D75" s="22">
        <v>25090049</v>
      </c>
      <c r="E75" s="25">
        <v>55</v>
      </c>
      <c r="F75" s="42">
        <f>RANK(E75,$E$5:$E$123,0)</f>
        <v>70</v>
      </c>
      <c r="G75" s="35">
        <f t="shared" si="3"/>
        <v>71.428571428571431</v>
      </c>
    </row>
    <row r="76" spans="3:7" ht="20.100000000000001" customHeight="1" x14ac:dyDescent="0.3">
      <c r="C76" s="22" t="s">
        <v>90</v>
      </c>
      <c r="D76" s="22">
        <v>25090081</v>
      </c>
      <c r="E76" s="25">
        <v>55</v>
      </c>
      <c r="F76" s="42">
        <f>RANK(E76,$E$5:$E$123,0)</f>
        <v>70</v>
      </c>
      <c r="G76" s="35">
        <f t="shared" si="3"/>
        <v>71.428571428571431</v>
      </c>
    </row>
    <row r="77" spans="3:7" ht="20.100000000000001" customHeight="1" x14ac:dyDescent="0.3">
      <c r="C77" s="22" t="s">
        <v>54</v>
      </c>
      <c r="D77" s="22">
        <v>25090096</v>
      </c>
      <c r="E77" s="25">
        <v>55</v>
      </c>
      <c r="F77" s="42">
        <f>RANK(E77,$E$5:$E$123,0)</f>
        <v>70</v>
      </c>
      <c r="G77" s="35">
        <f t="shared" si="3"/>
        <v>71.428571428571431</v>
      </c>
    </row>
    <row r="78" spans="3:7" ht="20.100000000000001" customHeight="1" x14ac:dyDescent="0.3">
      <c r="C78" s="22" t="s">
        <v>80</v>
      </c>
      <c r="D78" s="22">
        <v>25090012</v>
      </c>
      <c r="E78" s="25">
        <v>52.5</v>
      </c>
      <c r="F78" s="42">
        <f>RANK(E78,$E$5:$E$123,0)</f>
        <v>74</v>
      </c>
      <c r="G78" s="35">
        <f t="shared" si="3"/>
        <v>75.510204081632651</v>
      </c>
    </row>
    <row r="79" spans="3:7" ht="20.100000000000001" customHeight="1" x14ac:dyDescent="0.3">
      <c r="C79" s="22" t="s">
        <v>37</v>
      </c>
      <c r="D79" s="22">
        <v>25090020</v>
      </c>
      <c r="E79" s="25">
        <v>52.5</v>
      </c>
      <c r="F79" s="42">
        <f>RANK(E79,$E$5:$E$123,0)</f>
        <v>74</v>
      </c>
      <c r="G79" s="35">
        <f t="shared" si="3"/>
        <v>75.510204081632651</v>
      </c>
    </row>
    <row r="80" spans="3:7" ht="20.100000000000001" customHeight="1" x14ac:dyDescent="0.3">
      <c r="C80" s="22" t="s">
        <v>135</v>
      </c>
      <c r="D80" s="22">
        <v>25090062</v>
      </c>
      <c r="E80" s="25">
        <v>52.5</v>
      </c>
      <c r="F80" s="42">
        <f>RANK(E80,$E$5:$E$123,0)</f>
        <v>74</v>
      </c>
      <c r="G80" s="35">
        <f t="shared" si="3"/>
        <v>75.510204081632651</v>
      </c>
    </row>
    <row r="81" spans="3:7" ht="20.100000000000001" customHeight="1" x14ac:dyDescent="0.3">
      <c r="C81" s="22" t="s">
        <v>142</v>
      </c>
      <c r="D81" s="22">
        <v>25090038</v>
      </c>
      <c r="E81" s="25">
        <v>50</v>
      </c>
      <c r="F81" s="42">
        <f>RANK(E81,$E$5:$E$123,0)</f>
        <v>77</v>
      </c>
      <c r="G81" s="35">
        <f t="shared" si="3"/>
        <v>78.571428571428569</v>
      </c>
    </row>
    <row r="82" spans="3:7" ht="20.100000000000001" customHeight="1" x14ac:dyDescent="0.3">
      <c r="C82" s="22" t="s">
        <v>99</v>
      </c>
      <c r="D82" s="22">
        <v>25090108</v>
      </c>
      <c r="E82" s="22">
        <v>47.5</v>
      </c>
      <c r="F82" s="42">
        <f>RANK(E82,$E$5:$E$123,0)</f>
        <v>78</v>
      </c>
      <c r="G82" s="35">
        <f t="shared" si="3"/>
        <v>79.591836734693871</v>
      </c>
    </row>
    <row r="83" spans="3:7" ht="20.100000000000001" customHeight="1" x14ac:dyDescent="0.3">
      <c r="C83" s="22" t="s">
        <v>42</v>
      </c>
      <c r="D83" s="22">
        <v>25090027</v>
      </c>
      <c r="E83" s="25">
        <v>45</v>
      </c>
      <c r="F83" s="42">
        <f>RANK(E83,$E$5:$E$123,0)</f>
        <v>79</v>
      </c>
      <c r="G83" s="35">
        <f t="shared" si="3"/>
        <v>80.612244897959187</v>
      </c>
    </row>
    <row r="84" spans="3:7" ht="20.100000000000001" customHeight="1" x14ac:dyDescent="0.3">
      <c r="C84" s="22" t="s">
        <v>139</v>
      </c>
      <c r="D84" s="22">
        <v>25090024</v>
      </c>
      <c r="E84" s="25">
        <v>42.5</v>
      </c>
      <c r="F84" s="42">
        <f>RANK(E84,$E$5:$E$123,0)</f>
        <v>80</v>
      </c>
      <c r="G84" s="35">
        <f t="shared" si="3"/>
        <v>81.632653061224488</v>
      </c>
    </row>
    <row r="85" spans="3:7" ht="20.100000000000001" customHeight="1" x14ac:dyDescent="0.3">
      <c r="C85" s="22" t="s">
        <v>72</v>
      </c>
      <c r="D85" s="22">
        <v>25090073</v>
      </c>
      <c r="E85" s="25">
        <v>42.5</v>
      </c>
      <c r="F85" s="42">
        <f>RANK(E85,$E$5:$E$123,0)</f>
        <v>80</v>
      </c>
      <c r="G85" s="35">
        <f t="shared" si="3"/>
        <v>81.632653061224488</v>
      </c>
    </row>
    <row r="86" spans="3:7" ht="20.100000000000001" customHeight="1" x14ac:dyDescent="0.3">
      <c r="C86" s="22" t="s">
        <v>66</v>
      </c>
      <c r="D86" s="22">
        <v>25090026</v>
      </c>
      <c r="E86" s="25">
        <v>40</v>
      </c>
      <c r="F86" s="42">
        <f>RANK(E86,$E$5:$E$123,0)</f>
        <v>82</v>
      </c>
      <c r="G86" s="35">
        <f t="shared" si="3"/>
        <v>83.673469387755105</v>
      </c>
    </row>
    <row r="87" spans="3:7" ht="20.100000000000001" customHeight="1" x14ac:dyDescent="0.3">
      <c r="C87" s="22" t="s">
        <v>105</v>
      </c>
      <c r="D87" s="22">
        <v>25090033</v>
      </c>
      <c r="E87" s="25">
        <v>40</v>
      </c>
      <c r="F87" s="42">
        <f>RANK(E87,$E$5:$E$123,0)</f>
        <v>82</v>
      </c>
      <c r="G87" s="35">
        <f t="shared" si="3"/>
        <v>83.673469387755105</v>
      </c>
    </row>
    <row r="88" spans="3:7" ht="20.100000000000001" customHeight="1" x14ac:dyDescent="0.3">
      <c r="C88" s="22" t="s">
        <v>122</v>
      </c>
      <c r="D88" s="22">
        <v>25090046</v>
      </c>
      <c r="E88" s="25">
        <v>40</v>
      </c>
      <c r="F88" s="42">
        <f>RANK(E88,$E$5:$E$123,0)</f>
        <v>82</v>
      </c>
      <c r="G88" s="35">
        <f t="shared" si="3"/>
        <v>83.673469387755105</v>
      </c>
    </row>
    <row r="89" spans="3:7" ht="20.100000000000001" customHeight="1" x14ac:dyDescent="0.3">
      <c r="C89" s="22" t="s">
        <v>148</v>
      </c>
      <c r="D89" s="22">
        <v>25090054</v>
      </c>
      <c r="E89" s="25">
        <v>40</v>
      </c>
      <c r="F89" s="42">
        <f>RANK(E89,$E$5:$E$123,0)</f>
        <v>82</v>
      </c>
      <c r="G89" s="35">
        <f t="shared" si="3"/>
        <v>83.673469387755105</v>
      </c>
    </row>
    <row r="90" spans="3:7" ht="20.100000000000001" customHeight="1" x14ac:dyDescent="0.3">
      <c r="C90" s="22" t="s">
        <v>79</v>
      </c>
      <c r="D90" s="22">
        <v>25090078</v>
      </c>
      <c r="E90" s="25">
        <v>40</v>
      </c>
      <c r="F90" s="42">
        <f>RANK(E90,$E$5:$E$123,0)</f>
        <v>82</v>
      </c>
      <c r="G90" s="35">
        <f t="shared" si="3"/>
        <v>83.673469387755105</v>
      </c>
    </row>
    <row r="91" spans="3:7" ht="20.100000000000001" customHeight="1" x14ac:dyDescent="0.3">
      <c r="C91" s="22" t="s">
        <v>128</v>
      </c>
      <c r="D91" s="22">
        <v>25090017</v>
      </c>
      <c r="E91" s="25">
        <v>37.5</v>
      </c>
      <c r="F91" s="42">
        <f>RANK(E91,$E$5:$E$123,0)</f>
        <v>87</v>
      </c>
      <c r="G91" s="35">
        <f t="shared" si="3"/>
        <v>88.775510204081627</v>
      </c>
    </row>
    <row r="92" spans="3:7" ht="20.100000000000001" customHeight="1" x14ac:dyDescent="0.3">
      <c r="C92" s="22" t="s">
        <v>129</v>
      </c>
      <c r="D92" s="22">
        <v>25090048</v>
      </c>
      <c r="E92" s="25">
        <v>37.5</v>
      </c>
      <c r="F92" s="42">
        <f>RANK(E92,$E$5:$E$123,0)</f>
        <v>87</v>
      </c>
      <c r="G92" s="35">
        <f t="shared" si="3"/>
        <v>88.775510204081627</v>
      </c>
    </row>
    <row r="93" spans="3:7" ht="20.100000000000001" customHeight="1" x14ac:dyDescent="0.3">
      <c r="C93" s="22" t="s">
        <v>150</v>
      </c>
      <c r="D93" s="22">
        <v>25090057</v>
      </c>
      <c r="E93" s="25">
        <v>37.5</v>
      </c>
      <c r="F93" s="42">
        <f>RANK(E93,$E$5:$E$123,0)</f>
        <v>87</v>
      </c>
      <c r="G93" s="35">
        <f t="shared" si="3"/>
        <v>88.775510204081627</v>
      </c>
    </row>
    <row r="94" spans="3:7" ht="20.100000000000001" customHeight="1" x14ac:dyDescent="0.3">
      <c r="C94" s="22" t="s">
        <v>89</v>
      </c>
      <c r="D94" s="22">
        <v>25090031</v>
      </c>
      <c r="E94" s="25">
        <v>35</v>
      </c>
      <c r="F94" s="42">
        <f>RANK(E94,$E$5:$E$123,0)</f>
        <v>90</v>
      </c>
      <c r="G94" s="35">
        <f t="shared" si="3"/>
        <v>91.83673469387756</v>
      </c>
    </row>
    <row r="95" spans="3:7" ht="20.100000000000001" customHeight="1" x14ac:dyDescent="0.3">
      <c r="C95" s="22" t="s">
        <v>165</v>
      </c>
      <c r="D95" s="22">
        <v>25090103</v>
      </c>
      <c r="E95" s="25">
        <v>35</v>
      </c>
      <c r="F95" s="42">
        <f>RANK(E95,$E$5:$E$123,0)</f>
        <v>90</v>
      </c>
      <c r="G95" s="35">
        <f t="shared" si="3"/>
        <v>91.83673469387756</v>
      </c>
    </row>
    <row r="96" spans="3:7" ht="20.100000000000001" customHeight="1" x14ac:dyDescent="0.3">
      <c r="C96" s="22" t="s">
        <v>69</v>
      </c>
      <c r="D96" s="22">
        <v>25090112</v>
      </c>
      <c r="E96" s="22">
        <v>35</v>
      </c>
      <c r="F96" s="42">
        <f>RANK(E96,$E$5:$E$123,0)</f>
        <v>90</v>
      </c>
      <c r="G96" s="35">
        <f t="shared" si="3"/>
        <v>91.83673469387756</v>
      </c>
    </row>
    <row r="97" spans="3:7" ht="20.100000000000001" customHeight="1" x14ac:dyDescent="0.3">
      <c r="C97" s="22" t="s">
        <v>48</v>
      </c>
      <c r="D97" s="22">
        <v>25090037</v>
      </c>
      <c r="E97" s="25">
        <v>32.5</v>
      </c>
      <c r="F97" s="42">
        <f>RANK(E97,$E$5:$E$123,0)</f>
        <v>93</v>
      </c>
      <c r="G97" s="35">
        <f t="shared" si="3"/>
        <v>94.897959183673478</v>
      </c>
    </row>
    <row r="98" spans="3:7" ht="20.100000000000001" customHeight="1" x14ac:dyDescent="0.3">
      <c r="C98" s="22" t="s">
        <v>84</v>
      </c>
      <c r="D98" s="22">
        <v>25090077</v>
      </c>
      <c r="E98" s="25">
        <v>32.5</v>
      </c>
      <c r="F98" s="42">
        <f>RANK(E98,$E$5:$E$123,0)</f>
        <v>93</v>
      </c>
      <c r="G98" s="35">
        <f t="shared" si="3"/>
        <v>94.897959183673478</v>
      </c>
    </row>
    <row r="99" spans="3:7" ht="20.100000000000001" customHeight="1" x14ac:dyDescent="0.3">
      <c r="C99" s="22" t="s">
        <v>130</v>
      </c>
      <c r="D99" s="22">
        <v>25090025</v>
      </c>
      <c r="E99" s="25">
        <v>27.5</v>
      </c>
      <c r="F99" s="42">
        <f>RANK(E99,$E$5:$E$123,0)</f>
        <v>95</v>
      </c>
      <c r="G99" s="35">
        <f t="shared" si="3"/>
        <v>96.938775510204081</v>
      </c>
    </row>
    <row r="100" spans="3:7" ht="20.100000000000001" customHeight="1" x14ac:dyDescent="0.3">
      <c r="C100" s="22" t="s">
        <v>141</v>
      </c>
      <c r="D100" s="22">
        <v>25090035</v>
      </c>
      <c r="E100" s="25">
        <v>27.5</v>
      </c>
      <c r="F100" s="42">
        <f>RANK(E100,$E$5:$E$123,0)</f>
        <v>95</v>
      </c>
      <c r="G100" s="35">
        <f t="shared" si="3"/>
        <v>96.938775510204081</v>
      </c>
    </row>
    <row r="101" spans="3:7" ht="20.100000000000001" customHeight="1" x14ac:dyDescent="0.3">
      <c r="C101" s="22" t="s">
        <v>140</v>
      </c>
      <c r="D101" s="22">
        <v>25090032</v>
      </c>
      <c r="E101" s="25">
        <v>20</v>
      </c>
      <c r="F101" s="42">
        <f>RANK(E101,$E$5:$E$123,0)</f>
        <v>97</v>
      </c>
      <c r="G101" s="35">
        <f t="shared" si="3"/>
        <v>98.979591836734699</v>
      </c>
    </row>
    <row r="102" spans="3:7" ht="20.100000000000001" customHeight="1" x14ac:dyDescent="0.3">
      <c r="C102" s="22" t="s">
        <v>127</v>
      </c>
      <c r="D102" s="22">
        <v>25090011</v>
      </c>
      <c r="E102" s="25">
        <v>0</v>
      </c>
      <c r="F102" s="23">
        <v>121</v>
      </c>
      <c r="G102" s="47">
        <f>F102/121*100</f>
        <v>100</v>
      </c>
    </row>
    <row r="103" spans="3:7" ht="20.100000000000001" customHeight="1" x14ac:dyDescent="0.3">
      <c r="C103" s="22" t="s">
        <v>55</v>
      </c>
      <c r="D103" s="22">
        <v>25090019</v>
      </c>
      <c r="E103" s="25">
        <v>0</v>
      </c>
      <c r="F103" s="23">
        <v>121</v>
      </c>
      <c r="G103" s="47">
        <f>F103/121*100</f>
        <v>100</v>
      </c>
    </row>
    <row r="104" spans="3:7" ht="20.100000000000001" customHeight="1" x14ac:dyDescent="0.3">
      <c r="C104" s="22" t="s">
        <v>75</v>
      </c>
      <c r="D104" s="22">
        <v>25090021</v>
      </c>
      <c r="E104" s="25">
        <v>0</v>
      </c>
      <c r="F104" s="23">
        <v>121</v>
      </c>
      <c r="G104" s="47">
        <f t="shared" ref="G104:G126" si="4">F104/121*100</f>
        <v>100</v>
      </c>
    </row>
    <row r="105" spans="3:7" ht="20.100000000000001" customHeight="1" x14ac:dyDescent="0.3">
      <c r="C105" s="22" t="s">
        <v>40</v>
      </c>
      <c r="D105" s="22">
        <v>25090022</v>
      </c>
      <c r="E105" s="25">
        <v>0</v>
      </c>
      <c r="F105" s="23">
        <v>121</v>
      </c>
      <c r="G105" s="47">
        <f t="shared" si="4"/>
        <v>100</v>
      </c>
    </row>
    <row r="106" spans="3:7" ht="20.100000000000001" customHeight="1" x14ac:dyDescent="0.3">
      <c r="C106" s="22" t="s">
        <v>103</v>
      </c>
      <c r="D106" s="22">
        <v>25090029</v>
      </c>
      <c r="E106" s="25">
        <v>0</v>
      </c>
      <c r="F106" s="23">
        <v>121</v>
      </c>
      <c r="G106" s="47">
        <f t="shared" si="4"/>
        <v>100</v>
      </c>
    </row>
    <row r="107" spans="3:7" ht="20.100000000000001" customHeight="1" x14ac:dyDescent="0.3">
      <c r="C107" s="22" t="s">
        <v>39</v>
      </c>
      <c r="D107" s="22">
        <v>25090036</v>
      </c>
      <c r="E107" s="25">
        <v>0</v>
      </c>
      <c r="F107" s="23">
        <v>121</v>
      </c>
      <c r="G107" s="47">
        <f t="shared" si="4"/>
        <v>100</v>
      </c>
    </row>
    <row r="108" spans="3:7" ht="20.100000000000001" customHeight="1" x14ac:dyDescent="0.3">
      <c r="C108" s="22" t="s">
        <v>137</v>
      </c>
      <c r="D108" s="22">
        <v>25090050</v>
      </c>
      <c r="E108" s="25">
        <v>0</v>
      </c>
      <c r="F108" s="23">
        <v>121</v>
      </c>
      <c r="G108" s="47">
        <f t="shared" si="4"/>
        <v>100</v>
      </c>
    </row>
    <row r="109" spans="3:7" ht="20.100000000000001" customHeight="1" x14ac:dyDescent="0.3">
      <c r="C109" s="22" t="s">
        <v>146</v>
      </c>
      <c r="D109" s="22">
        <v>25090052</v>
      </c>
      <c r="E109" s="25">
        <v>0</v>
      </c>
      <c r="F109" s="23">
        <v>121</v>
      </c>
      <c r="G109" s="47">
        <f t="shared" si="4"/>
        <v>100</v>
      </c>
    </row>
    <row r="110" spans="3:7" ht="20.100000000000001" customHeight="1" x14ac:dyDescent="0.3">
      <c r="C110" s="22" t="s">
        <v>91</v>
      </c>
      <c r="D110" s="22">
        <v>25090065</v>
      </c>
      <c r="E110" s="25">
        <v>0</v>
      </c>
      <c r="F110" s="23">
        <v>121</v>
      </c>
      <c r="G110" s="47">
        <f t="shared" si="4"/>
        <v>100</v>
      </c>
    </row>
    <row r="111" spans="3:7" ht="20.100000000000001" customHeight="1" x14ac:dyDescent="0.3">
      <c r="C111" s="22" t="s">
        <v>71</v>
      </c>
      <c r="D111" s="22">
        <v>25090068</v>
      </c>
      <c r="E111" s="25">
        <v>0</v>
      </c>
      <c r="F111" s="23">
        <v>121</v>
      </c>
      <c r="G111" s="47">
        <f t="shared" si="4"/>
        <v>100</v>
      </c>
    </row>
    <row r="112" spans="3:7" ht="20.100000000000001" customHeight="1" x14ac:dyDescent="0.3">
      <c r="C112" s="22" t="s">
        <v>31</v>
      </c>
      <c r="D112" s="22">
        <v>25090075</v>
      </c>
      <c r="E112" s="25">
        <v>0</v>
      </c>
      <c r="F112" s="23">
        <v>121</v>
      </c>
      <c r="G112" s="47">
        <f t="shared" si="4"/>
        <v>100</v>
      </c>
    </row>
    <row r="113" spans="3:7" ht="20.100000000000001" customHeight="1" x14ac:dyDescent="0.3">
      <c r="C113" s="22" t="s">
        <v>82</v>
      </c>
      <c r="D113" s="22">
        <v>25090079</v>
      </c>
      <c r="E113" s="25">
        <v>0</v>
      </c>
      <c r="F113" s="23">
        <v>121</v>
      </c>
      <c r="G113" s="47">
        <f t="shared" si="4"/>
        <v>100</v>
      </c>
    </row>
    <row r="114" spans="3:7" ht="20.100000000000001" customHeight="1" x14ac:dyDescent="0.3">
      <c r="C114" s="22" t="s">
        <v>76</v>
      </c>
      <c r="D114" s="22">
        <v>25090080</v>
      </c>
      <c r="E114" s="25">
        <v>0</v>
      </c>
      <c r="F114" s="23">
        <v>121</v>
      </c>
      <c r="G114" s="47">
        <f t="shared" si="4"/>
        <v>100</v>
      </c>
    </row>
    <row r="115" spans="3:7" ht="20.100000000000001" customHeight="1" x14ac:dyDescent="0.3">
      <c r="C115" s="22" t="s">
        <v>156</v>
      </c>
      <c r="D115" s="22">
        <v>25090084</v>
      </c>
      <c r="E115" s="25">
        <v>0</v>
      </c>
      <c r="F115" s="23">
        <v>121</v>
      </c>
      <c r="G115" s="47">
        <f t="shared" si="4"/>
        <v>100</v>
      </c>
    </row>
    <row r="116" spans="3:7" ht="20.100000000000001" customHeight="1" x14ac:dyDescent="0.3">
      <c r="C116" s="22" t="s">
        <v>94</v>
      </c>
      <c r="D116" s="22">
        <v>25090085</v>
      </c>
      <c r="E116" s="25">
        <v>0</v>
      </c>
      <c r="F116" s="23">
        <v>121</v>
      </c>
      <c r="G116" s="47">
        <f t="shared" si="4"/>
        <v>100</v>
      </c>
    </row>
    <row r="117" spans="3:7" ht="20.100000000000001" customHeight="1" x14ac:dyDescent="0.3">
      <c r="C117" s="22" t="s">
        <v>126</v>
      </c>
      <c r="D117" s="22">
        <v>25090086</v>
      </c>
      <c r="E117" s="25">
        <v>0</v>
      </c>
      <c r="F117" s="23">
        <v>121</v>
      </c>
      <c r="G117" s="47">
        <f t="shared" si="4"/>
        <v>100</v>
      </c>
    </row>
    <row r="118" spans="3:7" ht="20.100000000000001" customHeight="1" x14ac:dyDescent="0.3">
      <c r="C118" s="22" t="s">
        <v>98</v>
      </c>
      <c r="D118" s="22">
        <v>25090091</v>
      </c>
      <c r="E118" s="25">
        <v>0</v>
      </c>
      <c r="F118" s="23">
        <v>121</v>
      </c>
      <c r="G118" s="47">
        <f t="shared" si="4"/>
        <v>100</v>
      </c>
    </row>
    <row r="119" spans="3:7" ht="20.100000000000001" customHeight="1" x14ac:dyDescent="0.3">
      <c r="C119" s="22" t="s">
        <v>162</v>
      </c>
      <c r="D119" s="22">
        <v>25090097</v>
      </c>
      <c r="E119" s="25">
        <v>0</v>
      </c>
      <c r="F119" s="23">
        <v>121</v>
      </c>
      <c r="G119" s="47">
        <f t="shared" si="4"/>
        <v>100</v>
      </c>
    </row>
    <row r="120" spans="3:7" ht="20.100000000000001" customHeight="1" x14ac:dyDescent="0.3">
      <c r="C120" s="22" t="s">
        <v>164</v>
      </c>
      <c r="D120" s="22">
        <v>25090101</v>
      </c>
      <c r="E120" s="25">
        <v>0</v>
      </c>
      <c r="F120" s="23">
        <v>121</v>
      </c>
      <c r="G120" s="47">
        <f t="shared" si="4"/>
        <v>100</v>
      </c>
    </row>
    <row r="121" spans="3:7" ht="20.100000000000001" customHeight="1" x14ac:dyDescent="0.3">
      <c r="C121" s="22" t="s">
        <v>133</v>
      </c>
      <c r="D121" s="22">
        <v>25090102</v>
      </c>
      <c r="E121" s="25">
        <v>0</v>
      </c>
      <c r="F121" s="23">
        <v>121</v>
      </c>
      <c r="G121" s="47">
        <f t="shared" si="4"/>
        <v>100</v>
      </c>
    </row>
    <row r="122" spans="3:7" ht="20.100000000000001" customHeight="1" x14ac:dyDescent="0.3">
      <c r="C122" s="22" t="s">
        <v>88</v>
      </c>
      <c r="D122" s="22">
        <v>25090109</v>
      </c>
      <c r="E122" s="22">
        <v>0</v>
      </c>
      <c r="F122" s="23">
        <v>121</v>
      </c>
      <c r="G122" s="47">
        <f t="shared" si="4"/>
        <v>100</v>
      </c>
    </row>
    <row r="123" spans="3:7" ht="20.100000000000001" customHeight="1" x14ac:dyDescent="0.3">
      <c r="C123" s="22" t="s">
        <v>131</v>
      </c>
      <c r="D123" s="22">
        <v>25090114</v>
      </c>
      <c r="E123" s="22">
        <v>0</v>
      </c>
      <c r="F123" s="23">
        <v>121</v>
      </c>
      <c r="G123" s="47">
        <f t="shared" si="4"/>
        <v>100</v>
      </c>
    </row>
    <row r="124" spans="3:7" ht="20.100000000000001" customHeight="1" x14ac:dyDescent="0.3">
      <c r="C124" s="22" t="s">
        <v>56</v>
      </c>
      <c r="D124" s="22">
        <v>25090117</v>
      </c>
      <c r="E124" s="25">
        <v>0</v>
      </c>
      <c r="F124" s="23">
        <v>121</v>
      </c>
      <c r="G124" s="47">
        <f t="shared" si="4"/>
        <v>100</v>
      </c>
    </row>
    <row r="125" spans="3:7" ht="20.100000000000001" customHeight="1" x14ac:dyDescent="0.3">
      <c r="C125" s="22" t="s">
        <v>104</v>
      </c>
      <c r="D125" s="22">
        <v>25090119</v>
      </c>
      <c r="E125" s="22">
        <v>0</v>
      </c>
      <c r="F125" s="23">
        <v>121</v>
      </c>
      <c r="G125" s="47">
        <f t="shared" si="4"/>
        <v>100</v>
      </c>
    </row>
    <row r="126" spans="3:7" ht="20.100000000000001" customHeight="1" x14ac:dyDescent="0.3">
      <c r="C126" s="22" t="s">
        <v>30</v>
      </c>
      <c r="D126" s="22">
        <v>25090121</v>
      </c>
      <c r="E126" s="22">
        <v>0</v>
      </c>
      <c r="F126" s="23">
        <v>121</v>
      </c>
      <c r="G126" s="47">
        <f t="shared" si="4"/>
        <v>100</v>
      </c>
    </row>
  </sheetData>
  <sortState xmlns:xlrd2="http://schemas.microsoft.com/office/spreadsheetml/2017/richdata2" ref="C5:G126">
    <sortCondition descending="1" ref="E5:E126"/>
  </sortState>
  <mergeCells count="1">
    <mergeCell ref="C1:T2"/>
  </mergeCells>
  <phoneticPr fontId="3" type="noConversion"/>
  <pageMargins left="1.06" right="2.21" top="1" bottom="1" header="0.5" footer="0.5"/>
  <pageSetup paperSize="9" scale="2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A52BE-872E-47F7-9931-128EB6D83014}">
  <sheetPr>
    <pageSetUpPr fitToPage="1"/>
  </sheetPr>
  <dimension ref="C1:T126"/>
  <sheetViews>
    <sheetView showGridLines="0" topLeftCell="D99" zoomScale="85" zoomScaleNormal="85" workbookViewId="0">
      <selection sqref="A1:U136"/>
    </sheetView>
  </sheetViews>
  <sheetFormatPr defaultRowHeight="16.5" x14ac:dyDescent="0.3"/>
  <cols>
    <col min="3" max="3" width="14.375" bestFit="1" customWidth="1"/>
    <col min="4" max="4" width="11" bestFit="1" customWidth="1"/>
  </cols>
  <sheetData>
    <row r="1" spans="3:20" ht="16.5" customHeight="1" x14ac:dyDescent="0.3">
      <c r="C1" s="48" t="s">
        <v>170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3:20" ht="18" customHeight="1" x14ac:dyDescent="0.3"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4" spans="3:20" ht="20.100000000000001" customHeight="1" thickBot="1" x14ac:dyDescent="0.35">
      <c r="C4" s="1" t="s">
        <v>28</v>
      </c>
      <c r="D4" s="1" t="s">
        <v>10</v>
      </c>
      <c r="E4" s="1" t="s">
        <v>9</v>
      </c>
      <c r="F4" s="10" t="s">
        <v>11</v>
      </c>
      <c r="G4" s="1" t="s">
        <v>8</v>
      </c>
      <c r="P4" s="9" t="s">
        <v>7</v>
      </c>
      <c r="Q4" s="8" t="s">
        <v>6</v>
      </c>
      <c r="R4" s="7" t="s">
        <v>5</v>
      </c>
    </row>
    <row r="5" spans="3:20" ht="20.100000000000001" customHeight="1" x14ac:dyDescent="0.3">
      <c r="C5" s="12" t="s">
        <v>61</v>
      </c>
      <c r="D5" s="12">
        <v>25090028</v>
      </c>
      <c r="E5" s="23">
        <v>100</v>
      </c>
      <c r="F5" s="42">
        <f>RANK(E5,$E$5:$E$126,0)</f>
        <v>1</v>
      </c>
      <c r="G5" s="6">
        <f>F5/97*100</f>
        <v>1.0309278350515463</v>
      </c>
      <c r="P5" s="11">
        <v>100</v>
      </c>
      <c r="Q5" s="3">
        <f t="shared" ref="Q5:Q45" si="0">FREQUENCY($E$5:$E$104,P5:P45)</f>
        <v>1</v>
      </c>
      <c r="R5" s="2">
        <f>Q5</f>
        <v>1</v>
      </c>
    </row>
    <row r="6" spans="3:20" ht="20.100000000000001" customHeight="1" x14ac:dyDescent="0.3">
      <c r="C6" s="12" t="s">
        <v>67</v>
      </c>
      <c r="D6" s="12">
        <v>25090040</v>
      </c>
      <c r="E6" s="23">
        <v>92.5</v>
      </c>
      <c r="F6" s="42">
        <f t="shared" ref="F6:F69" si="1">RANK(E6,$E$5:$E$126,0)</f>
        <v>2</v>
      </c>
      <c r="G6" s="6">
        <f t="shared" ref="G6:G69" si="2">F6/97*100</f>
        <v>2.0618556701030926</v>
      </c>
      <c r="P6" s="5">
        <v>97.5</v>
      </c>
      <c r="Q6" s="3">
        <f t="shared" si="0"/>
        <v>0</v>
      </c>
      <c r="R6" s="2">
        <f>R5+Q6</f>
        <v>1</v>
      </c>
    </row>
    <row r="7" spans="3:20" ht="20.100000000000001" customHeight="1" x14ac:dyDescent="0.3">
      <c r="C7" s="12" t="s">
        <v>81</v>
      </c>
      <c r="D7" s="12">
        <v>25090045</v>
      </c>
      <c r="E7" s="23">
        <v>92.5</v>
      </c>
      <c r="F7" s="42">
        <f t="shared" si="1"/>
        <v>2</v>
      </c>
      <c r="G7" s="6">
        <f t="shared" si="2"/>
        <v>2.0618556701030926</v>
      </c>
      <c r="P7" s="5">
        <v>95</v>
      </c>
      <c r="Q7" s="3">
        <f t="shared" si="0"/>
        <v>0</v>
      </c>
      <c r="R7" s="2">
        <f>R6+Q7</f>
        <v>1</v>
      </c>
    </row>
    <row r="8" spans="3:20" ht="20.100000000000001" customHeight="1" x14ac:dyDescent="0.3">
      <c r="C8" s="12" t="s">
        <v>158</v>
      </c>
      <c r="D8" s="12">
        <v>25090089</v>
      </c>
      <c r="E8" s="23">
        <v>92.5</v>
      </c>
      <c r="F8" s="42">
        <f t="shared" si="1"/>
        <v>2</v>
      </c>
      <c r="G8" s="6">
        <f t="shared" si="2"/>
        <v>2.0618556701030926</v>
      </c>
      <c r="P8" s="4">
        <v>92.5</v>
      </c>
      <c r="Q8" s="3">
        <f t="shared" si="0"/>
        <v>3</v>
      </c>
      <c r="R8" s="2">
        <f t="shared" ref="R8:R45" si="3">R7+Q8</f>
        <v>4</v>
      </c>
    </row>
    <row r="9" spans="3:20" ht="20.100000000000001" customHeight="1" x14ac:dyDescent="0.3">
      <c r="C9" s="12" t="s">
        <v>60</v>
      </c>
      <c r="D9" s="12">
        <v>25090051</v>
      </c>
      <c r="E9" s="23">
        <v>90</v>
      </c>
      <c r="F9" s="42">
        <f t="shared" si="1"/>
        <v>5</v>
      </c>
      <c r="G9" s="6">
        <f t="shared" si="2"/>
        <v>5.1546391752577314</v>
      </c>
      <c r="P9" s="5">
        <v>90</v>
      </c>
      <c r="Q9" s="3">
        <f t="shared" si="0"/>
        <v>5</v>
      </c>
      <c r="R9" s="2">
        <f t="shared" si="3"/>
        <v>9</v>
      </c>
    </row>
    <row r="10" spans="3:20" ht="20.100000000000001" customHeight="1" x14ac:dyDescent="0.3">
      <c r="C10" s="12" t="s">
        <v>151</v>
      </c>
      <c r="D10" s="12">
        <v>25090064</v>
      </c>
      <c r="E10" s="23">
        <v>90</v>
      </c>
      <c r="F10" s="42">
        <f t="shared" si="1"/>
        <v>5</v>
      </c>
      <c r="G10" s="6">
        <f t="shared" si="2"/>
        <v>5.1546391752577314</v>
      </c>
      <c r="P10" s="5">
        <v>87.5</v>
      </c>
      <c r="Q10" s="3">
        <f t="shared" si="0"/>
        <v>3</v>
      </c>
      <c r="R10" s="2">
        <f t="shared" si="3"/>
        <v>12</v>
      </c>
    </row>
    <row r="11" spans="3:20" ht="20.100000000000001" customHeight="1" x14ac:dyDescent="0.3">
      <c r="C11" s="12" t="s">
        <v>33</v>
      </c>
      <c r="D11" s="12">
        <v>25090082</v>
      </c>
      <c r="E11" s="23">
        <v>90</v>
      </c>
      <c r="F11" s="42">
        <f t="shared" si="1"/>
        <v>5</v>
      </c>
      <c r="G11" s="6">
        <f t="shared" si="2"/>
        <v>5.1546391752577314</v>
      </c>
      <c r="P11" s="4">
        <v>85</v>
      </c>
      <c r="Q11" s="3">
        <f t="shared" si="0"/>
        <v>2</v>
      </c>
      <c r="R11" s="2">
        <f t="shared" si="3"/>
        <v>14</v>
      </c>
    </row>
    <row r="12" spans="3:20" ht="20.100000000000001" customHeight="1" x14ac:dyDescent="0.3">
      <c r="C12" s="12" t="s">
        <v>157</v>
      </c>
      <c r="D12" s="12">
        <v>25090087</v>
      </c>
      <c r="E12" s="12">
        <v>90</v>
      </c>
      <c r="F12" s="42">
        <f t="shared" si="1"/>
        <v>5</v>
      </c>
      <c r="G12" s="6">
        <f t="shared" si="2"/>
        <v>5.1546391752577314</v>
      </c>
      <c r="P12" s="5">
        <v>82.5</v>
      </c>
      <c r="Q12" s="3">
        <f t="shared" si="0"/>
        <v>4</v>
      </c>
      <c r="R12" s="2">
        <f t="shared" si="3"/>
        <v>18</v>
      </c>
    </row>
    <row r="13" spans="3:20" ht="20.100000000000001" customHeight="1" x14ac:dyDescent="0.3">
      <c r="C13" s="12" t="s">
        <v>166</v>
      </c>
      <c r="D13" s="12">
        <v>25090113</v>
      </c>
      <c r="E13" s="23">
        <v>90</v>
      </c>
      <c r="F13" s="42">
        <f t="shared" si="1"/>
        <v>5</v>
      </c>
      <c r="G13" s="6">
        <f t="shared" si="2"/>
        <v>5.1546391752577314</v>
      </c>
      <c r="P13" s="5">
        <v>80</v>
      </c>
      <c r="Q13" s="3">
        <f t="shared" si="0"/>
        <v>11</v>
      </c>
      <c r="R13" s="2">
        <f t="shared" si="3"/>
        <v>29</v>
      </c>
    </row>
    <row r="14" spans="3:20" ht="20.100000000000001" customHeight="1" x14ac:dyDescent="0.3">
      <c r="C14" s="12" t="s">
        <v>50</v>
      </c>
      <c r="D14" s="12">
        <v>25090008</v>
      </c>
      <c r="E14" s="12">
        <v>87.5</v>
      </c>
      <c r="F14" s="42">
        <f t="shared" si="1"/>
        <v>10</v>
      </c>
      <c r="G14" s="6">
        <f t="shared" si="2"/>
        <v>10.309278350515463</v>
      </c>
      <c r="P14" s="4">
        <v>77.5</v>
      </c>
      <c r="Q14" s="3">
        <f t="shared" si="0"/>
        <v>7</v>
      </c>
      <c r="R14" s="2">
        <f t="shared" si="3"/>
        <v>36</v>
      </c>
    </row>
    <row r="15" spans="3:20" ht="20.100000000000001" customHeight="1" x14ac:dyDescent="0.3">
      <c r="C15" s="12" t="s">
        <v>123</v>
      </c>
      <c r="D15" s="12">
        <v>25090092</v>
      </c>
      <c r="E15" s="23">
        <v>87.5</v>
      </c>
      <c r="F15" s="42">
        <f t="shared" si="1"/>
        <v>10</v>
      </c>
      <c r="G15" s="6">
        <f t="shared" si="2"/>
        <v>10.309278350515463</v>
      </c>
      <c r="P15" s="5">
        <v>75</v>
      </c>
      <c r="Q15" s="3">
        <f t="shared" si="0"/>
        <v>4</v>
      </c>
      <c r="R15" s="2">
        <f t="shared" si="3"/>
        <v>40</v>
      </c>
    </row>
    <row r="16" spans="3:20" ht="20.100000000000001" customHeight="1" x14ac:dyDescent="0.3">
      <c r="C16" s="12" t="s">
        <v>97</v>
      </c>
      <c r="D16" s="12">
        <v>25090095</v>
      </c>
      <c r="E16" s="23">
        <v>87.5</v>
      </c>
      <c r="F16" s="42">
        <f t="shared" si="1"/>
        <v>10</v>
      </c>
      <c r="G16" s="6">
        <f t="shared" si="2"/>
        <v>10.309278350515463</v>
      </c>
      <c r="P16" s="5">
        <v>72.5</v>
      </c>
      <c r="Q16" s="3">
        <f t="shared" si="0"/>
        <v>6</v>
      </c>
      <c r="R16" s="2">
        <f t="shared" si="3"/>
        <v>46</v>
      </c>
    </row>
    <row r="17" spans="3:18" ht="20.100000000000001" customHeight="1" x14ac:dyDescent="0.3">
      <c r="C17" s="12" t="s">
        <v>93</v>
      </c>
      <c r="D17" s="12">
        <v>25090002</v>
      </c>
      <c r="E17" s="23">
        <v>85</v>
      </c>
      <c r="F17" s="42">
        <f t="shared" si="1"/>
        <v>13</v>
      </c>
      <c r="G17" s="6">
        <f t="shared" si="2"/>
        <v>13.402061855670103</v>
      </c>
      <c r="P17" s="4">
        <v>70</v>
      </c>
      <c r="Q17" s="3">
        <f t="shared" si="0"/>
        <v>1</v>
      </c>
      <c r="R17" s="2">
        <f t="shared" si="3"/>
        <v>47</v>
      </c>
    </row>
    <row r="18" spans="3:18" ht="20.100000000000001" customHeight="1" x14ac:dyDescent="0.3">
      <c r="C18" s="12" t="s">
        <v>100</v>
      </c>
      <c r="D18" s="12">
        <v>25090023</v>
      </c>
      <c r="E18" s="23">
        <v>85</v>
      </c>
      <c r="F18" s="42">
        <f t="shared" si="1"/>
        <v>13</v>
      </c>
      <c r="G18" s="6">
        <f t="shared" si="2"/>
        <v>13.402061855670103</v>
      </c>
      <c r="P18" s="5">
        <v>67.5</v>
      </c>
      <c r="Q18" s="3">
        <f t="shared" si="0"/>
        <v>4</v>
      </c>
      <c r="R18" s="2">
        <f t="shared" si="3"/>
        <v>51</v>
      </c>
    </row>
    <row r="19" spans="3:18" ht="20.100000000000001" customHeight="1" x14ac:dyDescent="0.3">
      <c r="C19" s="12" t="s">
        <v>47</v>
      </c>
      <c r="D19" s="12">
        <v>25090013</v>
      </c>
      <c r="E19" s="23">
        <v>82.5</v>
      </c>
      <c r="F19" s="42">
        <f t="shared" si="1"/>
        <v>15</v>
      </c>
      <c r="G19" s="6">
        <f t="shared" si="2"/>
        <v>15.463917525773196</v>
      </c>
      <c r="P19" s="5">
        <v>65</v>
      </c>
      <c r="Q19" s="3">
        <f t="shared" si="0"/>
        <v>4</v>
      </c>
      <c r="R19" s="2">
        <f t="shared" si="3"/>
        <v>55</v>
      </c>
    </row>
    <row r="20" spans="3:18" ht="20.100000000000001" customHeight="1" x14ac:dyDescent="0.3">
      <c r="C20" s="12" t="s">
        <v>63</v>
      </c>
      <c r="D20" s="12">
        <v>25090067</v>
      </c>
      <c r="E20" s="23">
        <v>82.5</v>
      </c>
      <c r="F20" s="42">
        <f t="shared" si="1"/>
        <v>15</v>
      </c>
      <c r="G20" s="6">
        <f t="shared" si="2"/>
        <v>15.463917525773196</v>
      </c>
      <c r="P20" s="4">
        <v>62.5</v>
      </c>
      <c r="Q20" s="3">
        <f t="shared" si="0"/>
        <v>5</v>
      </c>
      <c r="R20" s="2">
        <f t="shared" si="3"/>
        <v>60</v>
      </c>
    </row>
    <row r="21" spans="3:18" ht="20.100000000000001" customHeight="1" x14ac:dyDescent="0.3">
      <c r="C21" s="12" t="s">
        <v>83</v>
      </c>
      <c r="D21" s="12">
        <v>25090115</v>
      </c>
      <c r="E21" s="12">
        <v>82.5</v>
      </c>
      <c r="F21" s="42">
        <f t="shared" si="1"/>
        <v>15</v>
      </c>
      <c r="G21" s="6">
        <f t="shared" si="2"/>
        <v>15.463917525773196</v>
      </c>
      <c r="P21" s="5">
        <v>60</v>
      </c>
      <c r="Q21" s="3">
        <f t="shared" si="0"/>
        <v>1</v>
      </c>
      <c r="R21" s="2">
        <f t="shared" si="3"/>
        <v>61</v>
      </c>
    </row>
    <row r="22" spans="3:18" ht="20.100000000000001" customHeight="1" x14ac:dyDescent="0.3">
      <c r="C22" s="12" t="s">
        <v>32</v>
      </c>
      <c r="D22" s="12">
        <v>25090116</v>
      </c>
      <c r="E22" s="12">
        <v>82.5</v>
      </c>
      <c r="F22" s="42">
        <f t="shared" si="1"/>
        <v>15</v>
      </c>
      <c r="G22" s="6">
        <f t="shared" si="2"/>
        <v>15.463917525773196</v>
      </c>
      <c r="P22" s="5">
        <v>57.5</v>
      </c>
      <c r="Q22" s="3">
        <f t="shared" si="0"/>
        <v>3</v>
      </c>
      <c r="R22" s="2">
        <f t="shared" si="3"/>
        <v>64</v>
      </c>
    </row>
    <row r="23" spans="3:18" ht="20.100000000000001" customHeight="1" x14ac:dyDescent="0.3">
      <c r="C23" s="12" t="s">
        <v>45</v>
      </c>
      <c r="D23" s="12">
        <v>25090005</v>
      </c>
      <c r="E23" s="23">
        <v>80</v>
      </c>
      <c r="F23" s="42">
        <f t="shared" si="1"/>
        <v>19</v>
      </c>
      <c r="G23" s="6">
        <f t="shared" si="2"/>
        <v>19.587628865979383</v>
      </c>
      <c r="P23" s="4">
        <v>55</v>
      </c>
      <c r="Q23" s="3">
        <f t="shared" si="0"/>
        <v>4</v>
      </c>
      <c r="R23" s="2">
        <f t="shared" si="3"/>
        <v>68</v>
      </c>
    </row>
    <row r="24" spans="3:18" ht="20.100000000000001" customHeight="1" x14ac:dyDescent="0.3">
      <c r="C24" s="12" t="s">
        <v>86</v>
      </c>
      <c r="D24" s="12">
        <v>25090016</v>
      </c>
      <c r="E24" s="23">
        <v>80</v>
      </c>
      <c r="F24" s="42">
        <f t="shared" si="1"/>
        <v>19</v>
      </c>
      <c r="G24" s="6">
        <f t="shared" si="2"/>
        <v>19.587628865979383</v>
      </c>
      <c r="P24" s="5">
        <v>52.5</v>
      </c>
      <c r="Q24" s="3">
        <f t="shared" si="0"/>
        <v>4</v>
      </c>
      <c r="R24" s="2">
        <f t="shared" si="3"/>
        <v>72</v>
      </c>
    </row>
    <row r="25" spans="3:18" ht="20.100000000000001" customHeight="1" x14ac:dyDescent="0.3">
      <c r="C25" s="12" t="s">
        <v>52</v>
      </c>
      <c r="D25" s="12">
        <v>25090041</v>
      </c>
      <c r="E25" s="23">
        <v>80</v>
      </c>
      <c r="F25" s="42">
        <f t="shared" si="1"/>
        <v>19</v>
      </c>
      <c r="G25" s="6">
        <f t="shared" si="2"/>
        <v>19.587628865979383</v>
      </c>
      <c r="P25" s="5">
        <v>50</v>
      </c>
      <c r="Q25" s="3">
        <f t="shared" si="0"/>
        <v>3</v>
      </c>
      <c r="R25" s="2">
        <f t="shared" si="3"/>
        <v>75</v>
      </c>
    </row>
    <row r="26" spans="3:18" ht="20.100000000000001" customHeight="1" x14ac:dyDescent="0.3">
      <c r="C26" s="12" t="s">
        <v>147</v>
      </c>
      <c r="D26" s="12">
        <v>25090053</v>
      </c>
      <c r="E26" s="23">
        <v>80</v>
      </c>
      <c r="F26" s="42">
        <f t="shared" si="1"/>
        <v>19</v>
      </c>
      <c r="G26" s="6">
        <f t="shared" si="2"/>
        <v>19.587628865979383</v>
      </c>
      <c r="P26" s="4">
        <v>47.5</v>
      </c>
      <c r="Q26" s="3">
        <f t="shared" si="0"/>
        <v>3</v>
      </c>
      <c r="R26" s="2">
        <f t="shared" si="3"/>
        <v>78</v>
      </c>
    </row>
    <row r="27" spans="3:18" ht="20.100000000000001" customHeight="1" x14ac:dyDescent="0.3">
      <c r="C27" s="12" t="s">
        <v>149</v>
      </c>
      <c r="D27" s="12">
        <v>25090055</v>
      </c>
      <c r="E27" s="23">
        <v>80</v>
      </c>
      <c r="F27" s="42">
        <f t="shared" si="1"/>
        <v>19</v>
      </c>
      <c r="G27" s="6">
        <f t="shared" si="2"/>
        <v>19.587628865979383</v>
      </c>
      <c r="P27" s="5">
        <v>45</v>
      </c>
      <c r="Q27" s="3">
        <f t="shared" si="0"/>
        <v>6</v>
      </c>
      <c r="R27" s="2">
        <f t="shared" si="3"/>
        <v>84</v>
      </c>
    </row>
    <row r="28" spans="3:18" ht="20.100000000000001" customHeight="1" x14ac:dyDescent="0.3">
      <c r="C28" s="12" t="s">
        <v>70</v>
      </c>
      <c r="D28" s="12">
        <v>25090061</v>
      </c>
      <c r="E28" s="12">
        <v>80</v>
      </c>
      <c r="F28" s="42">
        <f t="shared" si="1"/>
        <v>19</v>
      </c>
      <c r="G28" s="6">
        <f t="shared" si="2"/>
        <v>19.587628865979383</v>
      </c>
      <c r="P28" s="5">
        <v>42.5</v>
      </c>
      <c r="Q28" s="3">
        <f t="shared" si="0"/>
        <v>1</v>
      </c>
      <c r="R28" s="2">
        <f t="shared" si="3"/>
        <v>85</v>
      </c>
    </row>
    <row r="29" spans="3:18" ht="20.100000000000001" customHeight="1" x14ac:dyDescent="0.3">
      <c r="C29" s="12" t="s">
        <v>95</v>
      </c>
      <c r="D29" s="12">
        <v>25090063</v>
      </c>
      <c r="E29" s="23">
        <v>80</v>
      </c>
      <c r="F29" s="42">
        <f t="shared" si="1"/>
        <v>19</v>
      </c>
      <c r="G29" s="6">
        <f t="shared" si="2"/>
        <v>19.587628865979383</v>
      </c>
      <c r="P29" s="4">
        <v>40</v>
      </c>
      <c r="Q29" s="3">
        <f t="shared" si="0"/>
        <v>6</v>
      </c>
      <c r="R29" s="2">
        <f t="shared" si="3"/>
        <v>91</v>
      </c>
    </row>
    <row r="30" spans="3:18" ht="20.100000000000001" customHeight="1" x14ac:dyDescent="0.3">
      <c r="C30" s="12" t="s">
        <v>74</v>
      </c>
      <c r="D30" s="12">
        <v>25090071</v>
      </c>
      <c r="E30" s="23">
        <v>80</v>
      </c>
      <c r="F30" s="42">
        <f t="shared" si="1"/>
        <v>19</v>
      </c>
      <c r="G30" s="6">
        <f t="shared" si="2"/>
        <v>19.587628865979383</v>
      </c>
      <c r="P30" s="5">
        <v>37.5</v>
      </c>
      <c r="Q30" s="3">
        <f t="shared" si="0"/>
        <v>1</v>
      </c>
      <c r="R30" s="2">
        <f t="shared" si="3"/>
        <v>92</v>
      </c>
    </row>
    <row r="31" spans="3:18" ht="20.100000000000001" customHeight="1" x14ac:dyDescent="0.3">
      <c r="C31" s="12" t="s">
        <v>59</v>
      </c>
      <c r="D31" s="12">
        <v>25090072</v>
      </c>
      <c r="E31" s="23">
        <v>80</v>
      </c>
      <c r="F31" s="42">
        <f t="shared" si="1"/>
        <v>19</v>
      </c>
      <c r="G31" s="6">
        <f t="shared" si="2"/>
        <v>19.587628865979383</v>
      </c>
      <c r="P31" s="5">
        <v>35</v>
      </c>
      <c r="Q31" s="3">
        <f t="shared" si="0"/>
        <v>3</v>
      </c>
      <c r="R31" s="2">
        <f t="shared" si="3"/>
        <v>95</v>
      </c>
    </row>
    <row r="32" spans="3:18" ht="20.100000000000001" customHeight="1" x14ac:dyDescent="0.3">
      <c r="C32" s="12" t="s">
        <v>155</v>
      </c>
      <c r="D32" s="12">
        <v>25090074</v>
      </c>
      <c r="E32" s="23">
        <v>80</v>
      </c>
      <c r="F32" s="42">
        <f t="shared" si="1"/>
        <v>19</v>
      </c>
      <c r="G32" s="6">
        <f t="shared" si="2"/>
        <v>19.587628865979383</v>
      </c>
      <c r="P32" s="4">
        <v>32.5</v>
      </c>
      <c r="Q32" s="3">
        <f t="shared" si="0"/>
        <v>1</v>
      </c>
      <c r="R32" s="2">
        <f t="shared" si="3"/>
        <v>96</v>
      </c>
    </row>
    <row r="33" spans="3:18" ht="20.100000000000001" customHeight="1" x14ac:dyDescent="0.3">
      <c r="C33" s="12" t="s">
        <v>132</v>
      </c>
      <c r="D33" s="12">
        <v>25090110</v>
      </c>
      <c r="E33" s="23">
        <v>80</v>
      </c>
      <c r="F33" s="42">
        <f t="shared" si="1"/>
        <v>19</v>
      </c>
      <c r="G33" s="6">
        <f t="shared" si="2"/>
        <v>19.587628865979383</v>
      </c>
      <c r="P33" s="5">
        <v>30</v>
      </c>
      <c r="Q33" s="3">
        <f t="shared" si="0"/>
        <v>0</v>
      </c>
      <c r="R33" s="2">
        <f t="shared" si="3"/>
        <v>96</v>
      </c>
    </row>
    <row r="34" spans="3:18" ht="20.100000000000001" customHeight="1" x14ac:dyDescent="0.3">
      <c r="C34" s="12" t="s">
        <v>85</v>
      </c>
      <c r="D34" s="12">
        <v>25090001</v>
      </c>
      <c r="E34" s="23">
        <v>77.5</v>
      </c>
      <c r="F34" s="42">
        <f t="shared" si="1"/>
        <v>30</v>
      </c>
      <c r="G34" s="6">
        <f t="shared" si="2"/>
        <v>30.927835051546392</v>
      </c>
      <c r="P34" s="5">
        <v>27.5</v>
      </c>
      <c r="Q34" s="3">
        <f t="shared" si="0"/>
        <v>1</v>
      </c>
      <c r="R34" s="2">
        <f t="shared" si="3"/>
        <v>97</v>
      </c>
    </row>
    <row r="35" spans="3:18" ht="20.100000000000001" customHeight="1" x14ac:dyDescent="0.3">
      <c r="C35" s="12" t="s">
        <v>143</v>
      </c>
      <c r="D35" s="12">
        <v>25090039</v>
      </c>
      <c r="E35" s="12">
        <v>77.5</v>
      </c>
      <c r="F35" s="42">
        <f t="shared" si="1"/>
        <v>30</v>
      </c>
      <c r="G35" s="6">
        <f t="shared" si="2"/>
        <v>30.927835051546392</v>
      </c>
      <c r="P35" s="4">
        <v>25</v>
      </c>
      <c r="Q35" s="3">
        <f t="shared" si="0"/>
        <v>0</v>
      </c>
      <c r="R35" s="2">
        <f t="shared" si="3"/>
        <v>97</v>
      </c>
    </row>
    <row r="36" spans="3:18" ht="20.100000000000001" customHeight="1" x14ac:dyDescent="0.3">
      <c r="C36" s="12" t="s">
        <v>36</v>
      </c>
      <c r="D36" s="12">
        <v>25090042</v>
      </c>
      <c r="E36" s="23">
        <v>77.5</v>
      </c>
      <c r="F36" s="42">
        <f t="shared" si="1"/>
        <v>30</v>
      </c>
      <c r="G36" s="6">
        <f t="shared" si="2"/>
        <v>30.927835051546392</v>
      </c>
      <c r="P36" s="5">
        <v>22.5</v>
      </c>
      <c r="Q36" s="3">
        <f t="shared" si="0"/>
        <v>0</v>
      </c>
      <c r="R36" s="2">
        <f t="shared" si="3"/>
        <v>97</v>
      </c>
    </row>
    <row r="37" spans="3:18" ht="20.100000000000001" customHeight="1" x14ac:dyDescent="0.3">
      <c r="C37" s="12" t="s">
        <v>124</v>
      </c>
      <c r="D37" s="12">
        <v>25090060</v>
      </c>
      <c r="E37" s="23">
        <v>77.5</v>
      </c>
      <c r="F37" s="42">
        <f t="shared" si="1"/>
        <v>30</v>
      </c>
      <c r="G37" s="6">
        <f t="shared" si="2"/>
        <v>30.927835051546392</v>
      </c>
      <c r="P37" s="5">
        <v>20</v>
      </c>
      <c r="Q37" s="3">
        <f t="shared" si="0"/>
        <v>0</v>
      </c>
      <c r="R37" s="2">
        <f t="shared" si="3"/>
        <v>97</v>
      </c>
    </row>
    <row r="38" spans="3:18" ht="20.100000000000001" customHeight="1" x14ac:dyDescent="0.3">
      <c r="C38" s="12" t="s">
        <v>160</v>
      </c>
      <c r="D38" s="12">
        <v>25090093</v>
      </c>
      <c r="E38" s="23">
        <v>77.5</v>
      </c>
      <c r="F38" s="42">
        <f t="shared" si="1"/>
        <v>30</v>
      </c>
      <c r="G38" s="6">
        <f t="shared" si="2"/>
        <v>30.927835051546392</v>
      </c>
      <c r="P38" s="4">
        <v>17.5</v>
      </c>
      <c r="Q38" s="3">
        <f t="shared" si="0"/>
        <v>0</v>
      </c>
      <c r="R38" s="2">
        <f t="shared" si="3"/>
        <v>97</v>
      </c>
    </row>
    <row r="39" spans="3:18" ht="20.100000000000001" customHeight="1" x14ac:dyDescent="0.3">
      <c r="C39" s="12" t="s">
        <v>134</v>
      </c>
      <c r="D39" s="12">
        <v>25090106</v>
      </c>
      <c r="E39" s="23">
        <v>77.5</v>
      </c>
      <c r="F39" s="42">
        <f t="shared" si="1"/>
        <v>30</v>
      </c>
      <c r="G39" s="6">
        <f t="shared" si="2"/>
        <v>30.927835051546392</v>
      </c>
      <c r="P39" s="5">
        <v>15</v>
      </c>
      <c r="Q39" s="3">
        <f t="shared" si="0"/>
        <v>0</v>
      </c>
      <c r="R39" s="2">
        <f t="shared" si="3"/>
        <v>97</v>
      </c>
    </row>
    <row r="40" spans="3:18" ht="20.100000000000001" customHeight="1" x14ac:dyDescent="0.3">
      <c r="C40" s="12" t="s">
        <v>136</v>
      </c>
      <c r="D40" s="12">
        <v>25090120</v>
      </c>
      <c r="E40" s="12">
        <v>77.5</v>
      </c>
      <c r="F40" s="42">
        <f t="shared" si="1"/>
        <v>30</v>
      </c>
      <c r="G40" s="6">
        <f t="shared" si="2"/>
        <v>30.927835051546392</v>
      </c>
      <c r="P40" s="5">
        <v>12.5</v>
      </c>
      <c r="Q40" s="3">
        <f t="shared" si="0"/>
        <v>0</v>
      </c>
      <c r="R40" s="2">
        <f t="shared" si="3"/>
        <v>97</v>
      </c>
    </row>
    <row r="41" spans="3:18" ht="20.100000000000001" customHeight="1" x14ac:dyDescent="0.3">
      <c r="C41" s="12" t="s">
        <v>125</v>
      </c>
      <c r="D41" s="12">
        <v>25090014</v>
      </c>
      <c r="E41" s="23">
        <v>75</v>
      </c>
      <c r="F41" s="42">
        <f t="shared" si="1"/>
        <v>37</v>
      </c>
      <c r="G41" s="6">
        <f t="shared" si="2"/>
        <v>38.144329896907216</v>
      </c>
      <c r="P41" s="4">
        <v>10</v>
      </c>
      <c r="Q41" s="3">
        <f t="shared" si="0"/>
        <v>0</v>
      </c>
      <c r="R41" s="2">
        <f t="shared" si="3"/>
        <v>97</v>
      </c>
    </row>
    <row r="42" spans="3:18" ht="20.100000000000001" customHeight="1" x14ac:dyDescent="0.3">
      <c r="C42" s="12" t="s">
        <v>46</v>
      </c>
      <c r="D42" s="12">
        <v>25090018</v>
      </c>
      <c r="E42" s="23">
        <v>75</v>
      </c>
      <c r="F42" s="42">
        <f t="shared" si="1"/>
        <v>37</v>
      </c>
      <c r="G42" s="6">
        <f t="shared" si="2"/>
        <v>38.144329896907216</v>
      </c>
      <c r="P42" s="5">
        <v>7.5</v>
      </c>
      <c r="Q42" s="3">
        <f t="shared" si="0"/>
        <v>0</v>
      </c>
      <c r="R42" s="2">
        <f t="shared" si="3"/>
        <v>97</v>
      </c>
    </row>
    <row r="43" spans="3:18" ht="20.100000000000001" customHeight="1" x14ac:dyDescent="0.3">
      <c r="C43" s="12" t="s">
        <v>77</v>
      </c>
      <c r="D43" s="12">
        <v>25090030</v>
      </c>
      <c r="E43" s="23">
        <v>75</v>
      </c>
      <c r="F43" s="42">
        <f t="shared" si="1"/>
        <v>37</v>
      </c>
      <c r="G43" s="6">
        <f t="shared" si="2"/>
        <v>38.144329896907216</v>
      </c>
      <c r="P43" s="5">
        <v>5</v>
      </c>
      <c r="Q43" s="3">
        <f t="shared" si="0"/>
        <v>0</v>
      </c>
      <c r="R43" s="2">
        <f t="shared" si="3"/>
        <v>97</v>
      </c>
    </row>
    <row r="44" spans="3:18" ht="20.100000000000001" customHeight="1" x14ac:dyDescent="0.3">
      <c r="C44" s="12" t="s">
        <v>65</v>
      </c>
      <c r="D44" s="12">
        <v>25090044</v>
      </c>
      <c r="E44" s="23">
        <v>75</v>
      </c>
      <c r="F44" s="42">
        <f t="shared" si="1"/>
        <v>37</v>
      </c>
      <c r="G44" s="6">
        <f t="shared" si="2"/>
        <v>38.144329896907216</v>
      </c>
      <c r="P44" s="4">
        <v>2.5</v>
      </c>
      <c r="Q44" s="3">
        <f t="shared" si="0"/>
        <v>0</v>
      </c>
      <c r="R44" s="2">
        <f t="shared" si="3"/>
        <v>97</v>
      </c>
    </row>
    <row r="45" spans="3:18" ht="20.100000000000001" customHeight="1" x14ac:dyDescent="0.3">
      <c r="C45" s="12" t="s">
        <v>73</v>
      </c>
      <c r="D45" s="12">
        <v>25090003</v>
      </c>
      <c r="E45" s="23">
        <v>72.5</v>
      </c>
      <c r="F45" s="42">
        <f t="shared" si="1"/>
        <v>41</v>
      </c>
      <c r="G45" s="6">
        <f t="shared" si="2"/>
        <v>42.268041237113401</v>
      </c>
      <c r="P45" s="5">
        <v>0</v>
      </c>
      <c r="Q45" s="3">
        <f t="shared" si="0"/>
        <v>3</v>
      </c>
      <c r="R45" s="2">
        <f t="shared" si="3"/>
        <v>100</v>
      </c>
    </row>
    <row r="46" spans="3:18" ht="20.100000000000001" customHeight="1" x14ac:dyDescent="0.3">
      <c r="C46" s="12" t="s">
        <v>144</v>
      </c>
      <c r="D46" s="12">
        <v>25090047</v>
      </c>
      <c r="E46" s="23">
        <v>72.5</v>
      </c>
      <c r="F46" s="42">
        <f t="shared" si="1"/>
        <v>41</v>
      </c>
      <c r="G46" s="6">
        <f t="shared" si="2"/>
        <v>42.268041237113401</v>
      </c>
    </row>
    <row r="47" spans="3:18" ht="20.100000000000001" customHeight="1" x14ac:dyDescent="0.3">
      <c r="C47" s="12" t="s">
        <v>78</v>
      </c>
      <c r="D47" s="12">
        <v>25090058</v>
      </c>
      <c r="E47" s="23">
        <v>72.5</v>
      </c>
      <c r="F47" s="42">
        <f t="shared" si="1"/>
        <v>41</v>
      </c>
      <c r="G47" s="6">
        <f t="shared" si="2"/>
        <v>42.268041237113401</v>
      </c>
      <c r="P47" s="17" t="s">
        <v>4</v>
      </c>
      <c r="Q47" s="29">
        <v>121</v>
      </c>
      <c r="R47" s="30" t="s">
        <v>3</v>
      </c>
    </row>
    <row r="48" spans="3:18" ht="20.100000000000001" customHeight="1" x14ac:dyDescent="0.3">
      <c r="C48" s="12" t="s">
        <v>153</v>
      </c>
      <c r="D48" s="12">
        <v>25090069</v>
      </c>
      <c r="E48" s="23">
        <v>72.5</v>
      </c>
      <c r="F48" s="42">
        <f t="shared" si="1"/>
        <v>41</v>
      </c>
      <c r="G48" s="6">
        <f t="shared" si="2"/>
        <v>42.268041237113401</v>
      </c>
      <c r="P48" s="17" t="s">
        <v>2</v>
      </c>
      <c r="Q48" s="32">
        <v>65.7</v>
      </c>
      <c r="R48" s="30" t="s">
        <v>0</v>
      </c>
    </row>
    <row r="49" spans="3:18" ht="20.100000000000001" customHeight="1" x14ac:dyDescent="0.3">
      <c r="C49" s="12" t="s">
        <v>87</v>
      </c>
      <c r="D49" s="12">
        <v>25090083</v>
      </c>
      <c r="E49" s="23">
        <v>72.5</v>
      </c>
      <c r="F49" s="42">
        <f t="shared" si="1"/>
        <v>41</v>
      </c>
      <c r="G49" s="6">
        <f t="shared" si="2"/>
        <v>42.268041237113401</v>
      </c>
      <c r="P49" s="17" t="s">
        <v>1</v>
      </c>
      <c r="Q49" s="28">
        <f>MAX(E5:E96)</f>
        <v>100</v>
      </c>
      <c r="R49" s="30" t="s">
        <v>0</v>
      </c>
    </row>
    <row r="50" spans="3:18" ht="20.100000000000001" customHeight="1" x14ac:dyDescent="0.3">
      <c r="C50" s="12" t="s">
        <v>101</v>
      </c>
      <c r="D50" s="12">
        <v>25090088</v>
      </c>
      <c r="E50" s="23">
        <v>72.5</v>
      </c>
      <c r="F50" s="42">
        <f t="shared" si="1"/>
        <v>41</v>
      </c>
      <c r="G50" s="6">
        <f t="shared" si="2"/>
        <v>42.268041237113401</v>
      </c>
    </row>
    <row r="51" spans="3:18" ht="20.100000000000001" customHeight="1" x14ac:dyDescent="0.3">
      <c r="C51" s="12" t="s">
        <v>53</v>
      </c>
      <c r="D51" s="12">
        <v>25090111</v>
      </c>
      <c r="E51" s="23">
        <v>70</v>
      </c>
      <c r="F51" s="42">
        <f t="shared" si="1"/>
        <v>47</v>
      </c>
      <c r="G51" s="6">
        <f t="shared" si="2"/>
        <v>48.453608247422679</v>
      </c>
    </row>
    <row r="52" spans="3:18" ht="20.100000000000001" customHeight="1" x14ac:dyDescent="0.3">
      <c r="C52" s="12" t="s">
        <v>37</v>
      </c>
      <c r="D52" s="12">
        <v>25090020</v>
      </c>
      <c r="E52" s="12">
        <v>67.5</v>
      </c>
      <c r="F52" s="42">
        <f t="shared" si="1"/>
        <v>48</v>
      </c>
      <c r="G52" s="6">
        <f t="shared" si="2"/>
        <v>49.484536082474229</v>
      </c>
    </row>
    <row r="53" spans="3:18" ht="20.100000000000001" customHeight="1" x14ac:dyDescent="0.3">
      <c r="C53" s="12" t="s">
        <v>163</v>
      </c>
      <c r="D53" s="12">
        <v>25090098</v>
      </c>
      <c r="E53" s="23">
        <v>67.5</v>
      </c>
      <c r="F53" s="42">
        <f t="shared" si="1"/>
        <v>48</v>
      </c>
      <c r="G53" s="6">
        <f t="shared" si="2"/>
        <v>49.484536082474229</v>
      </c>
    </row>
    <row r="54" spans="3:18" ht="20.100000000000001" customHeight="1" x14ac:dyDescent="0.3">
      <c r="C54" s="12" t="s">
        <v>96</v>
      </c>
      <c r="D54" s="12">
        <v>25090104</v>
      </c>
      <c r="E54" s="23">
        <v>67.5</v>
      </c>
      <c r="F54" s="42">
        <f t="shared" si="1"/>
        <v>48</v>
      </c>
      <c r="G54" s="6">
        <f t="shared" si="2"/>
        <v>49.484536082474229</v>
      </c>
    </row>
    <row r="55" spans="3:18" ht="20.100000000000001" customHeight="1" x14ac:dyDescent="0.3">
      <c r="C55" s="12" t="s">
        <v>102</v>
      </c>
      <c r="D55" s="12">
        <v>25090118</v>
      </c>
      <c r="E55" s="12">
        <v>67.5</v>
      </c>
      <c r="F55" s="42">
        <f t="shared" si="1"/>
        <v>48</v>
      </c>
      <c r="G55" s="6">
        <f t="shared" si="2"/>
        <v>49.484536082474229</v>
      </c>
    </row>
    <row r="56" spans="3:18" ht="20.100000000000001" customHeight="1" x14ac:dyDescent="0.3">
      <c r="C56" s="12" t="s">
        <v>34</v>
      </c>
      <c r="D56" s="12">
        <v>25090010</v>
      </c>
      <c r="E56" s="23">
        <v>65</v>
      </c>
      <c r="F56" s="42">
        <f t="shared" si="1"/>
        <v>52</v>
      </c>
      <c r="G56" s="6">
        <f t="shared" si="2"/>
        <v>53.608247422680414</v>
      </c>
    </row>
    <row r="57" spans="3:18" ht="20.100000000000001" customHeight="1" x14ac:dyDescent="0.3">
      <c r="C57" s="12" t="s">
        <v>68</v>
      </c>
      <c r="D57" s="12">
        <v>25090015</v>
      </c>
      <c r="E57" s="23">
        <v>65</v>
      </c>
      <c r="F57" s="42">
        <f t="shared" si="1"/>
        <v>52</v>
      </c>
      <c r="G57" s="6">
        <f t="shared" si="2"/>
        <v>53.608247422680414</v>
      </c>
    </row>
    <row r="58" spans="3:18" ht="20.100000000000001" customHeight="1" x14ac:dyDescent="0.3">
      <c r="C58" s="12" t="s">
        <v>90</v>
      </c>
      <c r="D58" s="12">
        <v>25090081</v>
      </c>
      <c r="E58" s="23">
        <v>65</v>
      </c>
      <c r="F58" s="42">
        <f t="shared" si="1"/>
        <v>52</v>
      </c>
      <c r="G58" s="6">
        <f t="shared" si="2"/>
        <v>53.608247422680414</v>
      </c>
    </row>
    <row r="59" spans="3:18" ht="20.100000000000001" customHeight="1" x14ac:dyDescent="0.3">
      <c r="C59" s="12" t="s">
        <v>167</v>
      </c>
      <c r="D59" s="12">
        <v>25090142</v>
      </c>
      <c r="E59" s="12">
        <v>65</v>
      </c>
      <c r="F59" s="42">
        <f t="shared" si="1"/>
        <v>52</v>
      </c>
      <c r="G59" s="6">
        <f t="shared" si="2"/>
        <v>53.608247422680414</v>
      </c>
    </row>
    <row r="60" spans="3:18" ht="20.100000000000001" customHeight="1" x14ac:dyDescent="0.3">
      <c r="C60" s="12" t="s">
        <v>42</v>
      </c>
      <c r="D60" s="12">
        <v>25090027</v>
      </c>
      <c r="E60" s="23">
        <v>62.5</v>
      </c>
      <c r="F60" s="42">
        <f t="shared" si="1"/>
        <v>56</v>
      </c>
      <c r="G60" s="6">
        <f t="shared" si="2"/>
        <v>57.731958762886592</v>
      </c>
    </row>
    <row r="61" spans="3:18" ht="20.100000000000001" customHeight="1" x14ac:dyDescent="0.3">
      <c r="C61" s="12" t="s">
        <v>35</v>
      </c>
      <c r="D61" s="12">
        <v>25090043</v>
      </c>
      <c r="E61" s="23">
        <v>62.5</v>
      </c>
      <c r="F61" s="42">
        <f t="shared" si="1"/>
        <v>56</v>
      </c>
      <c r="G61" s="6">
        <f t="shared" si="2"/>
        <v>57.731958762886592</v>
      </c>
    </row>
    <row r="62" spans="3:18" ht="20.100000000000001" customHeight="1" x14ac:dyDescent="0.3">
      <c r="C62" s="12" t="s">
        <v>154</v>
      </c>
      <c r="D62" s="12">
        <v>25090070</v>
      </c>
      <c r="E62" s="23">
        <v>62.5</v>
      </c>
      <c r="F62" s="42">
        <f t="shared" si="1"/>
        <v>56</v>
      </c>
      <c r="G62" s="6">
        <f t="shared" si="2"/>
        <v>57.731958762886592</v>
      </c>
    </row>
    <row r="63" spans="3:18" ht="20.100000000000001" customHeight="1" x14ac:dyDescent="0.3">
      <c r="C63" s="12" t="s">
        <v>44</v>
      </c>
      <c r="D63" s="12">
        <v>25090100</v>
      </c>
      <c r="E63" s="23">
        <v>62.5</v>
      </c>
      <c r="F63" s="42">
        <f t="shared" si="1"/>
        <v>56</v>
      </c>
      <c r="G63" s="6">
        <f t="shared" si="2"/>
        <v>57.731958762886592</v>
      </c>
    </row>
    <row r="64" spans="3:18" ht="20.100000000000001" customHeight="1" x14ac:dyDescent="0.3">
      <c r="C64" s="12" t="s">
        <v>62</v>
      </c>
      <c r="D64" s="12">
        <v>25090107</v>
      </c>
      <c r="E64" s="23">
        <v>62.5</v>
      </c>
      <c r="F64" s="42">
        <f t="shared" si="1"/>
        <v>56</v>
      </c>
      <c r="G64" s="6">
        <f t="shared" si="2"/>
        <v>57.731958762886592</v>
      </c>
    </row>
    <row r="65" spans="3:7" ht="20.100000000000001" customHeight="1" x14ac:dyDescent="0.3">
      <c r="C65" s="12" t="s">
        <v>150</v>
      </c>
      <c r="D65" s="12">
        <v>25090057</v>
      </c>
      <c r="E65" s="23">
        <v>60</v>
      </c>
      <c r="F65" s="42">
        <f t="shared" si="1"/>
        <v>61</v>
      </c>
      <c r="G65" s="6">
        <f t="shared" si="2"/>
        <v>62.886597938144327</v>
      </c>
    </row>
    <row r="66" spans="3:7" ht="20.100000000000001" customHeight="1" x14ac:dyDescent="0.3">
      <c r="C66" s="12" t="s">
        <v>130</v>
      </c>
      <c r="D66" s="12">
        <v>25090025</v>
      </c>
      <c r="E66" s="23">
        <v>57.5</v>
      </c>
      <c r="F66" s="42">
        <f t="shared" si="1"/>
        <v>62</v>
      </c>
      <c r="G66" s="6">
        <f t="shared" si="2"/>
        <v>63.917525773195869</v>
      </c>
    </row>
    <row r="67" spans="3:7" ht="20.100000000000001" customHeight="1" x14ac:dyDescent="0.3">
      <c r="C67" s="12" t="s">
        <v>152</v>
      </c>
      <c r="D67" s="12">
        <v>25090066</v>
      </c>
      <c r="E67" s="23">
        <v>57.5</v>
      </c>
      <c r="F67" s="42">
        <f t="shared" si="1"/>
        <v>62</v>
      </c>
      <c r="G67" s="6">
        <f t="shared" si="2"/>
        <v>63.917525773195869</v>
      </c>
    </row>
    <row r="68" spans="3:7" ht="20.100000000000001" customHeight="1" x14ac:dyDescent="0.3">
      <c r="C68" s="12" t="s">
        <v>72</v>
      </c>
      <c r="D68" s="12">
        <v>25090073</v>
      </c>
      <c r="E68" s="23">
        <v>57.5</v>
      </c>
      <c r="F68" s="42">
        <f t="shared" si="1"/>
        <v>62</v>
      </c>
      <c r="G68" s="6">
        <f t="shared" si="2"/>
        <v>63.917525773195869</v>
      </c>
    </row>
    <row r="69" spans="3:7" ht="20.100000000000001" customHeight="1" x14ac:dyDescent="0.3">
      <c r="C69" s="12" t="s">
        <v>58</v>
      </c>
      <c r="D69" s="12">
        <v>25090006</v>
      </c>
      <c r="E69" s="12">
        <v>55</v>
      </c>
      <c r="F69" s="42">
        <f t="shared" si="1"/>
        <v>65</v>
      </c>
      <c r="G69" s="6">
        <f t="shared" si="2"/>
        <v>67.010309278350505</v>
      </c>
    </row>
    <row r="70" spans="3:7" ht="20.100000000000001" customHeight="1" x14ac:dyDescent="0.3">
      <c r="C70" s="12" t="s">
        <v>142</v>
      </c>
      <c r="D70" s="12">
        <v>25090038</v>
      </c>
      <c r="E70" s="23">
        <v>55</v>
      </c>
      <c r="F70" s="42">
        <f t="shared" ref="F70:F126" si="4">RANK(E70,$E$5:$E$126,0)</f>
        <v>65</v>
      </c>
      <c r="G70" s="6">
        <f t="shared" ref="G70:G126" si="5">F70/97*100</f>
        <v>67.010309278350505</v>
      </c>
    </row>
    <row r="71" spans="3:7" ht="20.100000000000001" customHeight="1" x14ac:dyDescent="0.3">
      <c r="C71" s="12" t="s">
        <v>57</v>
      </c>
      <c r="D71" s="12">
        <v>25090076</v>
      </c>
      <c r="E71" s="23">
        <v>55</v>
      </c>
      <c r="F71" s="42">
        <f t="shared" si="4"/>
        <v>65</v>
      </c>
      <c r="G71" s="6">
        <f t="shared" si="5"/>
        <v>67.010309278350505</v>
      </c>
    </row>
    <row r="72" spans="3:7" ht="20.100000000000001" customHeight="1" x14ac:dyDescent="0.3">
      <c r="C72" s="12" t="s">
        <v>43</v>
      </c>
      <c r="D72" s="12">
        <v>25090099</v>
      </c>
      <c r="E72" s="23">
        <v>55</v>
      </c>
      <c r="F72" s="42">
        <f t="shared" si="4"/>
        <v>65</v>
      </c>
      <c r="G72" s="6">
        <f t="shared" si="5"/>
        <v>67.010309278350505</v>
      </c>
    </row>
    <row r="73" spans="3:7" ht="20.100000000000001" customHeight="1" x14ac:dyDescent="0.3">
      <c r="C73" s="12" t="s">
        <v>122</v>
      </c>
      <c r="D73" s="12">
        <v>25090046</v>
      </c>
      <c r="E73" s="23">
        <v>52.5</v>
      </c>
      <c r="F73" s="42">
        <f t="shared" si="4"/>
        <v>69</v>
      </c>
      <c r="G73" s="6">
        <f t="shared" si="5"/>
        <v>71.134020618556704</v>
      </c>
    </row>
    <row r="74" spans="3:7" ht="20.100000000000001" customHeight="1" x14ac:dyDescent="0.3">
      <c r="C74" s="12" t="s">
        <v>135</v>
      </c>
      <c r="D74" s="12">
        <v>25090062</v>
      </c>
      <c r="E74" s="23">
        <v>52.5</v>
      </c>
      <c r="F74" s="42">
        <f t="shared" si="4"/>
        <v>69</v>
      </c>
      <c r="G74" s="6">
        <f t="shared" si="5"/>
        <v>71.134020618556704</v>
      </c>
    </row>
    <row r="75" spans="3:7" ht="20.100000000000001" customHeight="1" x14ac:dyDescent="0.3">
      <c r="C75" s="12" t="s">
        <v>84</v>
      </c>
      <c r="D75" s="12">
        <v>25090077</v>
      </c>
      <c r="E75" s="23">
        <v>52.5</v>
      </c>
      <c r="F75" s="42">
        <f t="shared" si="4"/>
        <v>69</v>
      </c>
      <c r="G75" s="6">
        <f t="shared" si="5"/>
        <v>71.134020618556704</v>
      </c>
    </row>
    <row r="76" spans="3:7" ht="20.100000000000001" customHeight="1" x14ac:dyDescent="0.3">
      <c r="C76" s="12" t="s">
        <v>159</v>
      </c>
      <c r="D76" s="12">
        <v>25090090</v>
      </c>
      <c r="E76" s="23">
        <v>52.5</v>
      </c>
      <c r="F76" s="42">
        <f t="shared" si="4"/>
        <v>69</v>
      </c>
      <c r="G76" s="6">
        <f t="shared" si="5"/>
        <v>71.134020618556704</v>
      </c>
    </row>
    <row r="77" spans="3:7" ht="20.100000000000001" customHeight="1" x14ac:dyDescent="0.3">
      <c r="C77" s="12" t="s">
        <v>38</v>
      </c>
      <c r="D77" s="12">
        <v>25090007</v>
      </c>
      <c r="E77" s="23">
        <v>50</v>
      </c>
      <c r="F77" s="42">
        <f t="shared" si="4"/>
        <v>73</v>
      </c>
      <c r="G77" s="6">
        <f t="shared" si="5"/>
        <v>75.257731958762889</v>
      </c>
    </row>
    <row r="78" spans="3:7" ht="20.100000000000001" customHeight="1" x14ac:dyDescent="0.3">
      <c r="C78" s="12" t="s">
        <v>51</v>
      </c>
      <c r="D78" s="12">
        <v>25090009</v>
      </c>
      <c r="E78" s="23">
        <v>50</v>
      </c>
      <c r="F78" s="42">
        <f t="shared" si="4"/>
        <v>73</v>
      </c>
      <c r="G78" s="6">
        <f t="shared" si="5"/>
        <v>75.257731958762889</v>
      </c>
    </row>
    <row r="79" spans="3:7" ht="20.100000000000001" customHeight="1" x14ac:dyDescent="0.3">
      <c r="C79" s="12" t="s">
        <v>161</v>
      </c>
      <c r="D79" s="12">
        <v>25090094</v>
      </c>
      <c r="E79" s="23">
        <v>50</v>
      </c>
      <c r="F79" s="42">
        <f t="shared" si="4"/>
        <v>73</v>
      </c>
      <c r="G79" s="6">
        <f t="shared" si="5"/>
        <v>75.257731958762889</v>
      </c>
    </row>
    <row r="80" spans="3:7" ht="20.100000000000001" customHeight="1" x14ac:dyDescent="0.3">
      <c r="C80" s="12" t="s">
        <v>66</v>
      </c>
      <c r="D80" s="12">
        <v>25090026</v>
      </c>
      <c r="E80" s="23">
        <v>47.5</v>
      </c>
      <c r="F80" s="42">
        <f t="shared" si="4"/>
        <v>76</v>
      </c>
      <c r="G80" s="6">
        <f t="shared" si="5"/>
        <v>78.350515463917532</v>
      </c>
    </row>
    <row r="81" spans="3:7" ht="20.100000000000001" customHeight="1" x14ac:dyDescent="0.3">
      <c r="C81" s="12" t="s">
        <v>64</v>
      </c>
      <c r="D81" s="12">
        <v>25090034</v>
      </c>
      <c r="E81" s="23">
        <v>47.5</v>
      </c>
      <c r="F81" s="42">
        <f t="shared" si="4"/>
        <v>76</v>
      </c>
      <c r="G81" s="6">
        <f t="shared" si="5"/>
        <v>78.350515463917532</v>
      </c>
    </row>
    <row r="82" spans="3:7" ht="20.100000000000001" customHeight="1" x14ac:dyDescent="0.3">
      <c r="C82" s="12" t="s">
        <v>79</v>
      </c>
      <c r="D82" s="12">
        <v>25090078</v>
      </c>
      <c r="E82" s="23">
        <v>47.5</v>
      </c>
      <c r="F82" s="42">
        <f t="shared" si="4"/>
        <v>76</v>
      </c>
      <c r="G82" s="6">
        <f t="shared" si="5"/>
        <v>78.350515463917532</v>
      </c>
    </row>
    <row r="83" spans="3:7" ht="20.100000000000001" customHeight="1" x14ac:dyDescent="0.3">
      <c r="C83" s="12" t="s">
        <v>41</v>
      </c>
      <c r="D83" s="12">
        <v>25090004</v>
      </c>
      <c r="E83" s="23">
        <v>45</v>
      </c>
      <c r="F83" s="42">
        <f t="shared" si="4"/>
        <v>79</v>
      </c>
      <c r="G83" s="6">
        <f t="shared" si="5"/>
        <v>81.44329896907216</v>
      </c>
    </row>
    <row r="84" spans="3:7" ht="20.100000000000001" customHeight="1" x14ac:dyDescent="0.3">
      <c r="C84" s="12" t="s">
        <v>80</v>
      </c>
      <c r="D84" s="12">
        <v>25090012</v>
      </c>
      <c r="E84" s="23">
        <v>45</v>
      </c>
      <c r="F84" s="42">
        <f t="shared" si="4"/>
        <v>79</v>
      </c>
      <c r="G84" s="6">
        <f t="shared" si="5"/>
        <v>81.44329896907216</v>
      </c>
    </row>
    <row r="85" spans="3:7" ht="20.100000000000001" customHeight="1" x14ac:dyDescent="0.3">
      <c r="C85" s="12" t="s">
        <v>139</v>
      </c>
      <c r="D85" s="12">
        <v>25090024</v>
      </c>
      <c r="E85" s="23">
        <v>45</v>
      </c>
      <c r="F85" s="42">
        <f t="shared" si="4"/>
        <v>79</v>
      </c>
      <c r="G85" s="6">
        <f t="shared" si="5"/>
        <v>81.44329896907216</v>
      </c>
    </row>
    <row r="86" spans="3:7" ht="20.100000000000001" customHeight="1" x14ac:dyDescent="0.3">
      <c r="C86" s="12" t="s">
        <v>145</v>
      </c>
      <c r="D86" s="12">
        <v>25090049</v>
      </c>
      <c r="E86" s="23">
        <v>45</v>
      </c>
      <c r="F86" s="42">
        <f t="shared" si="4"/>
        <v>79</v>
      </c>
      <c r="G86" s="6">
        <f t="shared" si="5"/>
        <v>81.44329896907216</v>
      </c>
    </row>
    <row r="87" spans="3:7" ht="20.100000000000001" customHeight="1" x14ac:dyDescent="0.3">
      <c r="C87" s="12" t="s">
        <v>148</v>
      </c>
      <c r="D87" s="12">
        <v>25090054</v>
      </c>
      <c r="E87" s="23">
        <v>45</v>
      </c>
      <c r="F87" s="42">
        <f t="shared" si="4"/>
        <v>79</v>
      </c>
      <c r="G87" s="6">
        <f t="shared" si="5"/>
        <v>81.44329896907216</v>
      </c>
    </row>
    <row r="88" spans="3:7" ht="20.100000000000001" customHeight="1" x14ac:dyDescent="0.3">
      <c r="C88" s="12" t="s">
        <v>92</v>
      </c>
      <c r="D88" s="12">
        <v>25090105</v>
      </c>
      <c r="E88" s="23">
        <v>45</v>
      </c>
      <c r="F88" s="42">
        <f t="shared" si="4"/>
        <v>79</v>
      </c>
      <c r="G88" s="6">
        <f t="shared" si="5"/>
        <v>81.44329896907216</v>
      </c>
    </row>
    <row r="89" spans="3:7" ht="20.100000000000001" customHeight="1" x14ac:dyDescent="0.3">
      <c r="C89" s="12" t="s">
        <v>99</v>
      </c>
      <c r="D89" s="12">
        <v>25090108</v>
      </c>
      <c r="E89" s="23">
        <v>42.5</v>
      </c>
      <c r="F89" s="42">
        <f t="shared" si="4"/>
        <v>85</v>
      </c>
      <c r="G89" s="6">
        <f t="shared" si="5"/>
        <v>87.628865979381445</v>
      </c>
    </row>
    <row r="90" spans="3:7" ht="20.100000000000001" customHeight="1" x14ac:dyDescent="0.3">
      <c r="C90" s="12" t="s">
        <v>140</v>
      </c>
      <c r="D90" s="12">
        <v>25090032</v>
      </c>
      <c r="E90" s="23">
        <v>40</v>
      </c>
      <c r="F90" s="42">
        <f t="shared" si="4"/>
        <v>86</v>
      </c>
      <c r="G90" s="6">
        <f t="shared" si="5"/>
        <v>88.659793814432987</v>
      </c>
    </row>
    <row r="91" spans="3:7" ht="20.100000000000001" customHeight="1" x14ac:dyDescent="0.3">
      <c r="C91" s="12" t="s">
        <v>121</v>
      </c>
      <c r="D91" s="12">
        <v>25090056</v>
      </c>
      <c r="E91" s="23">
        <v>40</v>
      </c>
      <c r="F91" s="42">
        <f t="shared" si="4"/>
        <v>86</v>
      </c>
      <c r="G91" s="6">
        <f t="shared" si="5"/>
        <v>88.659793814432987</v>
      </c>
    </row>
    <row r="92" spans="3:7" ht="20.100000000000001" customHeight="1" x14ac:dyDescent="0.3">
      <c r="C92" s="12" t="s">
        <v>49</v>
      </c>
      <c r="D92" s="12">
        <v>25090059</v>
      </c>
      <c r="E92" s="23">
        <v>40</v>
      </c>
      <c r="F92" s="42">
        <f t="shared" si="4"/>
        <v>86</v>
      </c>
      <c r="G92" s="6">
        <f t="shared" si="5"/>
        <v>88.659793814432987</v>
      </c>
    </row>
    <row r="93" spans="3:7" ht="20.100000000000001" customHeight="1" x14ac:dyDescent="0.3">
      <c r="C93" s="12" t="s">
        <v>54</v>
      </c>
      <c r="D93" s="12">
        <v>25090096</v>
      </c>
      <c r="E93" s="23">
        <v>40</v>
      </c>
      <c r="F93" s="42">
        <f t="shared" si="4"/>
        <v>86</v>
      </c>
      <c r="G93" s="6">
        <f t="shared" si="5"/>
        <v>88.659793814432987</v>
      </c>
    </row>
    <row r="94" spans="3:7" ht="20.100000000000001" customHeight="1" x14ac:dyDescent="0.3">
      <c r="C94" s="12" t="s">
        <v>165</v>
      </c>
      <c r="D94" s="12">
        <v>25090103</v>
      </c>
      <c r="E94" s="23">
        <v>40</v>
      </c>
      <c r="F94" s="42">
        <f t="shared" si="4"/>
        <v>86</v>
      </c>
      <c r="G94" s="6">
        <f t="shared" si="5"/>
        <v>88.659793814432987</v>
      </c>
    </row>
    <row r="95" spans="3:7" ht="20.100000000000001" customHeight="1" x14ac:dyDescent="0.3">
      <c r="C95" s="12" t="s">
        <v>69</v>
      </c>
      <c r="D95" s="12">
        <v>25090112</v>
      </c>
      <c r="E95" s="23">
        <v>40</v>
      </c>
      <c r="F95" s="42">
        <f t="shared" si="4"/>
        <v>86</v>
      </c>
      <c r="G95" s="6">
        <f t="shared" si="5"/>
        <v>88.659793814432987</v>
      </c>
    </row>
    <row r="96" spans="3:7" ht="20.100000000000001" customHeight="1" x14ac:dyDescent="0.3">
      <c r="C96" s="12" t="s">
        <v>129</v>
      </c>
      <c r="D96" s="12">
        <v>25090048</v>
      </c>
      <c r="E96" s="12">
        <v>37.5</v>
      </c>
      <c r="F96" s="42">
        <f t="shared" si="4"/>
        <v>92</v>
      </c>
      <c r="G96" s="6">
        <f t="shared" si="5"/>
        <v>94.845360824742258</v>
      </c>
    </row>
    <row r="97" spans="3:7" ht="20.100000000000001" customHeight="1" x14ac:dyDescent="0.3">
      <c r="C97" s="12" t="s">
        <v>89</v>
      </c>
      <c r="D97" s="12">
        <v>25090031</v>
      </c>
      <c r="E97" s="23">
        <v>35</v>
      </c>
      <c r="F97" s="42">
        <f t="shared" si="4"/>
        <v>93</v>
      </c>
      <c r="G97" s="6">
        <f t="shared" si="5"/>
        <v>95.876288659793815</v>
      </c>
    </row>
    <row r="98" spans="3:7" ht="20.100000000000001" customHeight="1" x14ac:dyDescent="0.3">
      <c r="C98" s="12" t="s">
        <v>105</v>
      </c>
      <c r="D98" s="12">
        <v>25090033</v>
      </c>
      <c r="E98" s="23">
        <v>35</v>
      </c>
      <c r="F98" s="42">
        <f t="shared" si="4"/>
        <v>93</v>
      </c>
      <c r="G98" s="6">
        <f t="shared" si="5"/>
        <v>95.876288659793815</v>
      </c>
    </row>
    <row r="99" spans="3:7" ht="20.100000000000001" customHeight="1" x14ac:dyDescent="0.3">
      <c r="C99" s="12" t="s">
        <v>48</v>
      </c>
      <c r="D99" s="12">
        <v>25090037</v>
      </c>
      <c r="E99" s="23">
        <v>35</v>
      </c>
      <c r="F99" s="42">
        <f t="shared" si="4"/>
        <v>93</v>
      </c>
      <c r="G99" s="6">
        <f t="shared" si="5"/>
        <v>95.876288659793815</v>
      </c>
    </row>
    <row r="100" spans="3:7" ht="20.100000000000001" customHeight="1" x14ac:dyDescent="0.3">
      <c r="C100" s="12" t="s">
        <v>128</v>
      </c>
      <c r="D100" s="12">
        <v>25090017</v>
      </c>
      <c r="E100" s="23">
        <v>32.5</v>
      </c>
      <c r="F100" s="42">
        <f t="shared" si="4"/>
        <v>96</v>
      </c>
      <c r="G100" s="6">
        <f t="shared" si="5"/>
        <v>98.969072164948457</v>
      </c>
    </row>
    <row r="101" spans="3:7" ht="20.100000000000001" customHeight="1" x14ac:dyDescent="0.3">
      <c r="C101" s="12" t="s">
        <v>141</v>
      </c>
      <c r="D101" s="12">
        <v>25090035</v>
      </c>
      <c r="E101" s="23">
        <v>27.5</v>
      </c>
      <c r="F101" s="42">
        <f t="shared" si="4"/>
        <v>97</v>
      </c>
      <c r="G101" s="6">
        <f t="shared" si="5"/>
        <v>100</v>
      </c>
    </row>
    <row r="102" spans="3:7" ht="20.100000000000001" customHeight="1" x14ac:dyDescent="0.3">
      <c r="C102" s="12" t="s">
        <v>127</v>
      </c>
      <c r="D102" s="12">
        <v>25090011</v>
      </c>
      <c r="E102" s="23">
        <v>0</v>
      </c>
      <c r="F102" s="42">
        <v>121</v>
      </c>
      <c r="G102" s="6">
        <f>F102/121*100</f>
        <v>100</v>
      </c>
    </row>
    <row r="103" spans="3:7" ht="20.100000000000001" customHeight="1" x14ac:dyDescent="0.3">
      <c r="C103" s="12" t="s">
        <v>55</v>
      </c>
      <c r="D103" s="12">
        <v>25090019</v>
      </c>
      <c r="E103" s="23">
        <v>0</v>
      </c>
      <c r="F103" s="42">
        <v>121</v>
      </c>
      <c r="G103" s="6">
        <f>F103/121*100</f>
        <v>100</v>
      </c>
    </row>
    <row r="104" spans="3:7" ht="20.100000000000001" customHeight="1" x14ac:dyDescent="0.3">
      <c r="C104" s="12" t="s">
        <v>75</v>
      </c>
      <c r="D104" s="12">
        <v>25090021</v>
      </c>
      <c r="E104" s="23">
        <v>0</v>
      </c>
      <c r="F104" s="42">
        <v>121</v>
      </c>
      <c r="G104" s="6">
        <f t="shared" ref="G104:G126" si="6">F104/121*100</f>
        <v>100</v>
      </c>
    </row>
    <row r="105" spans="3:7" ht="20.100000000000001" customHeight="1" x14ac:dyDescent="0.3">
      <c r="C105" s="12" t="s">
        <v>40</v>
      </c>
      <c r="D105" s="12">
        <v>25090022</v>
      </c>
      <c r="E105" s="23">
        <v>0</v>
      </c>
      <c r="F105" s="42">
        <v>121</v>
      </c>
      <c r="G105" s="6">
        <f t="shared" si="6"/>
        <v>100</v>
      </c>
    </row>
    <row r="106" spans="3:7" ht="20.100000000000001" customHeight="1" x14ac:dyDescent="0.3">
      <c r="C106" s="12" t="s">
        <v>103</v>
      </c>
      <c r="D106" s="12">
        <v>25090029</v>
      </c>
      <c r="E106" s="23">
        <v>0</v>
      </c>
      <c r="F106" s="42">
        <v>121</v>
      </c>
      <c r="G106" s="6">
        <f t="shared" si="6"/>
        <v>100</v>
      </c>
    </row>
    <row r="107" spans="3:7" ht="20.100000000000001" customHeight="1" x14ac:dyDescent="0.3">
      <c r="C107" s="12" t="s">
        <v>39</v>
      </c>
      <c r="D107" s="12">
        <v>25090036</v>
      </c>
      <c r="E107" s="23">
        <v>0</v>
      </c>
      <c r="F107" s="42">
        <v>121</v>
      </c>
      <c r="G107" s="6">
        <f t="shared" si="6"/>
        <v>100</v>
      </c>
    </row>
    <row r="108" spans="3:7" ht="20.100000000000001" customHeight="1" x14ac:dyDescent="0.3">
      <c r="C108" s="12" t="s">
        <v>137</v>
      </c>
      <c r="D108" s="12">
        <v>25090050</v>
      </c>
      <c r="E108" s="23">
        <v>0</v>
      </c>
      <c r="F108" s="42">
        <v>121</v>
      </c>
      <c r="G108" s="6">
        <f t="shared" si="6"/>
        <v>100</v>
      </c>
    </row>
    <row r="109" spans="3:7" ht="20.100000000000001" customHeight="1" x14ac:dyDescent="0.3">
      <c r="C109" s="12" t="s">
        <v>146</v>
      </c>
      <c r="D109" s="12">
        <v>25090052</v>
      </c>
      <c r="E109" s="23">
        <v>0</v>
      </c>
      <c r="F109" s="42">
        <v>121</v>
      </c>
      <c r="G109" s="6">
        <f t="shared" si="6"/>
        <v>100</v>
      </c>
    </row>
    <row r="110" spans="3:7" ht="20.100000000000001" customHeight="1" x14ac:dyDescent="0.3">
      <c r="C110" s="12" t="s">
        <v>91</v>
      </c>
      <c r="D110" s="12">
        <v>25090065</v>
      </c>
      <c r="E110" s="23">
        <v>0</v>
      </c>
      <c r="F110" s="42">
        <v>121</v>
      </c>
      <c r="G110" s="6">
        <f t="shared" si="6"/>
        <v>100</v>
      </c>
    </row>
    <row r="111" spans="3:7" ht="20.100000000000001" customHeight="1" x14ac:dyDescent="0.3">
      <c r="C111" s="12" t="s">
        <v>71</v>
      </c>
      <c r="D111" s="12">
        <v>25090068</v>
      </c>
      <c r="E111" s="23">
        <v>0</v>
      </c>
      <c r="F111" s="42">
        <v>121</v>
      </c>
      <c r="G111" s="6">
        <f t="shared" si="6"/>
        <v>100</v>
      </c>
    </row>
    <row r="112" spans="3:7" ht="20.100000000000001" customHeight="1" x14ac:dyDescent="0.3">
      <c r="C112" s="12" t="s">
        <v>31</v>
      </c>
      <c r="D112" s="12">
        <v>25090075</v>
      </c>
      <c r="E112" s="23">
        <v>0</v>
      </c>
      <c r="F112" s="42">
        <v>121</v>
      </c>
      <c r="G112" s="6">
        <f t="shared" si="6"/>
        <v>100</v>
      </c>
    </row>
    <row r="113" spans="3:7" ht="20.100000000000001" customHeight="1" x14ac:dyDescent="0.3">
      <c r="C113" s="12" t="s">
        <v>82</v>
      </c>
      <c r="D113" s="12">
        <v>25090079</v>
      </c>
      <c r="E113" s="23">
        <v>0</v>
      </c>
      <c r="F113" s="42">
        <v>121</v>
      </c>
      <c r="G113" s="6">
        <f t="shared" si="6"/>
        <v>100</v>
      </c>
    </row>
    <row r="114" spans="3:7" ht="20.100000000000001" customHeight="1" x14ac:dyDescent="0.3">
      <c r="C114" s="12" t="s">
        <v>76</v>
      </c>
      <c r="D114" s="12">
        <v>25090080</v>
      </c>
      <c r="E114" s="23">
        <v>0</v>
      </c>
      <c r="F114" s="42">
        <v>121</v>
      </c>
      <c r="G114" s="6">
        <f t="shared" si="6"/>
        <v>100</v>
      </c>
    </row>
    <row r="115" spans="3:7" ht="20.100000000000001" customHeight="1" x14ac:dyDescent="0.3">
      <c r="C115" s="12" t="s">
        <v>156</v>
      </c>
      <c r="D115" s="12">
        <v>25090084</v>
      </c>
      <c r="E115" s="23">
        <v>0</v>
      </c>
      <c r="F115" s="42">
        <v>121</v>
      </c>
      <c r="G115" s="6">
        <f t="shared" si="6"/>
        <v>100</v>
      </c>
    </row>
    <row r="116" spans="3:7" ht="20.100000000000001" customHeight="1" x14ac:dyDescent="0.3">
      <c r="C116" s="12" t="s">
        <v>94</v>
      </c>
      <c r="D116" s="12">
        <v>25090085</v>
      </c>
      <c r="E116" s="23">
        <v>0</v>
      </c>
      <c r="F116" s="42">
        <v>121</v>
      </c>
      <c r="G116" s="6">
        <f t="shared" si="6"/>
        <v>100</v>
      </c>
    </row>
    <row r="117" spans="3:7" ht="20.100000000000001" customHeight="1" x14ac:dyDescent="0.3">
      <c r="C117" s="12" t="s">
        <v>126</v>
      </c>
      <c r="D117" s="12">
        <v>25090086</v>
      </c>
      <c r="E117" s="12">
        <v>0</v>
      </c>
      <c r="F117" s="42">
        <v>121</v>
      </c>
      <c r="G117" s="6">
        <f t="shared" si="6"/>
        <v>100</v>
      </c>
    </row>
    <row r="118" spans="3:7" ht="20.100000000000001" customHeight="1" x14ac:dyDescent="0.3">
      <c r="C118" s="12" t="s">
        <v>98</v>
      </c>
      <c r="D118" s="12">
        <v>25090091</v>
      </c>
      <c r="E118" s="23">
        <v>0</v>
      </c>
      <c r="F118" s="42">
        <v>121</v>
      </c>
      <c r="G118" s="6">
        <f t="shared" si="6"/>
        <v>100</v>
      </c>
    </row>
    <row r="119" spans="3:7" ht="20.100000000000001" customHeight="1" x14ac:dyDescent="0.3">
      <c r="C119" s="12" t="s">
        <v>162</v>
      </c>
      <c r="D119" s="12">
        <v>25090097</v>
      </c>
      <c r="E119" s="23">
        <v>0</v>
      </c>
      <c r="F119" s="42">
        <v>121</v>
      </c>
      <c r="G119" s="6">
        <f t="shared" si="6"/>
        <v>100</v>
      </c>
    </row>
    <row r="120" spans="3:7" ht="20.100000000000001" customHeight="1" x14ac:dyDescent="0.3">
      <c r="C120" s="12" t="s">
        <v>164</v>
      </c>
      <c r="D120" s="12">
        <v>25090101</v>
      </c>
      <c r="E120" s="23">
        <v>0</v>
      </c>
      <c r="F120" s="42">
        <v>121</v>
      </c>
      <c r="G120" s="6">
        <f t="shared" si="6"/>
        <v>100</v>
      </c>
    </row>
    <row r="121" spans="3:7" ht="20.100000000000001" customHeight="1" x14ac:dyDescent="0.3">
      <c r="C121" s="12" t="s">
        <v>133</v>
      </c>
      <c r="D121" s="12">
        <v>25090102</v>
      </c>
      <c r="E121" s="23">
        <v>0</v>
      </c>
      <c r="F121" s="42">
        <v>121</v>
      </c>
      <c r="G121" s="6">
        <f t="shared" si="6"/>
        <v>100</v>
      </c>
    </row>
    <row r="122" spans="3:7" ht="20.100000000000001" customHeight="1" x14ac:dyDescent="0.3">
      <c r="C122" s="12" t="s">
        <v>88</v>
      </c>
      <c r="D122" s="12">
        <v>25090109</v>
      </c>
      <c r="E122" s="23">
        <v>0</v>
      </c>
      <c r="F122" s="42">
        <v>121</v>
      </c>
      <c r="G122" s="6">
        <f t="shared" si="6"/>
        <v>100</v>
      </c>
    </row>
    <row r="123" spans="3:7" ht="20.100000000000001" customHeight="1" x14ac:dyDescent="0.3">
      <c r="C123" s="12" t="s">
        <v>131</v>
      </c>
      <c r="D123" s="12">
        <v>25090114</v>
      </c>
      <c r="E123" s="23">
        <v>0</v>
      </c>
      <c r="F123" s="42">
        <v>121</v>
      </c>
      <c r="G123" s="6">
        <f t="shared" si="6"/>
        <v>100</v>
      </c>
    </row>
    <row r="124" spans="3:7" x14ac:dyDescent="0.3">
      <c r="C124" s="12" t="s">
        <v>56</v>
      </c>
      <c r="D124" s="12">
        <v>25090117</v>
      </c>
      <c r="E124" s="12">
        <v>0</v>
      </c>
      <c r="F124" s="42">
        <v>121</v>
      </c>
      <c r="G124" s="6">
        <f t="shared" si="6"/>
        <v>100</v>
      </c>
    </row>
    <row r="125" spans="3:7" x14ac:dyDescent="0.3">
      <c r="C125" s="12" t="s">
        <v>104</v>
      </c>
      <c r="D125" s="12">
        <v>25090119</v>
      </c>
      <c r="E125" s="12">
        <v>0</v>
      </c>
      <c r="F125" s="42">
        <v>121</v>
      </c>
      <c r="G125" s="6">
        <f t="shared" si="6"/>
        <v>100</v>
      </c>
    </row>
    <row r="126" spans="3:7" x14ac:dyDescent="0.3">
      <c r="C126" s="12" t="s">
        <v>30</v>
      </c>
      <c r="D126" s="12">
        <v>25090121</v>
      </c>
      <c r="E126" s="12">
        <v>0</v>
      </c>
      <c r="F126" s="42">
        <v>121</v>
      </c>
      <c r="G126" s="6">
        <f t="shared" si="6"/>
        <v>100</v>
      </c>
    </row>
  </sheetData>
  <sortState xmlns:xlrd2="http://schemas.microsoft.com/office/spreadsheetml/2017/richdata2" ref="C5:G126">
    <sortCondition descending="1" ref="E5:E126"/>
  </sortState>
  <mergeCells count="1">
    <mergeCell ref="C1:T2"/>
  </mergeCells>
  <phoneticPr fontId="1" type="noConversion"/>
  <pageMargins left="1.62" right="0.9" top="0.75" bottom="0.75" header="0.3" footer="0.3"/>
  <pageSetup paperSize="9" scale="3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E0751-05C5-423F-B3B7-5449155E46CA}">
  <sheetPr>
    <pageSetUpPr fitToPage="1"/>
  </sheetPr>
  <dimension ref="C1:T126"/>
  <sheetViews>
    <sheetView showGridLines="0" topLeftCell="A98" zoomScale="85" zoomScaleNormal="85" workbookViewId="0">
      <selection sqref="A1:T131"/>
    </sheetView>
  </sheetViews>
  <sheetFormatPr defaultRowHeight="16.5" x14ac:dyDescent="0.3"/>
  <cols>
    <col min="3" max="3" width="14.375" bestFit="1" customWidth="1"/>
    <col min="4" max="4" width="11" bestFit="1" customWidth="1"/>
  </cols>
  <sheetData>
    <row r="1" spans="3:20" ht="16.5" customHeight="1" x14ac:dyDescent="0.3">
      <c r="C1" s="48" t="s">
        <v>171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3:20" ht="18" customHeight="1" x14ac:dyDescent="0.3"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4" spans="3:20" ht="20.100000000000001" customHeight="1" thickBot="1" x14ac:dyDescent="0.35">
      <c r="C4" s="1" t="s">
        <v>28</v>
      </c>
      <c r="D4" s="1" t="s">
        <v>10</v>
      </c>
      <c r="E4" s="1" t="s">
        <v>9</v>
      </c>
      <c r="F4" s="10" t="s">
        <v>11</v>
      </c>
      <c r="G4" s="1" t="s">
        <v>8</v>
      </c>
      <c r="P4" s="9" t="s">
        <v>7</v>
      </c>
      <c r="Q4" s="8" t="s">
        <v>6</v>
      </c>
      <c r="R4" s="7" t="s">
        <v>5</v>
      </c>
    </row>
    <row r="5" spans="3:20" ht="20.100000000000001" customHeight="1" x14ac:dyDescent="0.3">
      <c r="C5" s="12" t="s">
        <v>37</v>
      </c>
      <c r="D5" s="12">
        <v>25090020</v>
      </c>
      <c r="E5" s="23">
        <v>70</v>
      </c>
      <c r="F5" s="42">
        <f>RANK(E5,$E$5:$E$126,0)</f>
        <v>1</v>
      </c>
      <c r="G5" s="6">
        <f>F5/96*100</f>
        <v>1.0416666666666665</v>
      </c>
      <c r="P5" s="11">
        <v>100</v>
      </c>
      <c r="Q5" s="3">
        <f t="shared" ref="Q5:Q45" si="0">FREQUENCY($E$5:$E$104,P5:P45)</f>
        <v>0</v>
      </c>
      <c r="R5" s="2">
        <f>Q5</f>
        <v>0</v>
      </c>
    </row>
    <row r="6" spans="3:20" ht="20.100000000000001" customHeight="1" x14ac:dyDescent="0.3">
      <c r="C6" s="12" t="s">
        <v>101</v>
      </c>
      <c r="D6" s="12">
        <v>25090088</v>
      </c>
      <c r="E6" s="23">
        <v>67.5</v>
      </c>
      <c r="F6" s="42">
        <f t="shared" ref="F6:F69" si="1">RANK(E6,$E$5:$E$126,0)</f>
        <v>2</v>
      </c>
      <c r="G6" s="6">
        <f t="shared" ref="G6:G69" si="2">F6/95*100</f>
        <v>2.1052631578947367</v>
      </c>
      <c r="P6" s="5">
        <v>97.5</v>
      </c>
      <c r="Q6" s="3">
        <f t="shared" si="0"/>
        <v>0</v>
      </c>
      <c r="R6" s="2">
        <f>R5+Q6</f>
        <v>0</v>
      </c>
    </row>
    <row r="7" spans="3:20" ht="20.100000000000001" customHeight="1" x14ac:dyDescent="0.3">
      <c r="C7" s="12" t="s">
        <v>96</v>
      </c>
      <c r="D7" s="12">
        <v>25090104</v>
      </c>
      <c r="E7" s="12">
        <v>67.5</v>
      </c>
      <c r="F7" s="42">
        <f t="shared" si="1"/>
        <v>2</v>
      </c>
      <c r="G7" s="6">
        <f t="shared" si="2"/>
        <v>2.1052631578947367</v>
      </c>
      <c r="P7" s="5">
        <v>95</v>
      </c>
      <c r="Q7" s="3">
        <f t="shared" si="0"/>
        <v>0</v>
      </c>
      <c r="R7" s="2">
        <f>R6+Q7</f>
        <v>0</v>
      </c>
    </row>
    <row r="8" spans="3:20" ht="20.100000000000001" customHeight="1" x14ac:dyDescent="0.3">
      <c r="C8" s="46" t="s">
        <v>35</v>
      </c>
      <c r="D8" s="46">
        <v>25090043</v>
      </c>
      <c r="E8" s="46">
        <v>65</v>
      </c>
      <c r="F8" s="42">
        <f t="shared" si="1"/>
        <v>4</v>
      </c>
      <c r="G8" s="6">
        <f t="shared" si="2"/>
        <v>4.2105263157894735</v>
      </c>
      <c r="P8" s="4">
        <v>92.5</v>
      </c>
      <c r="Q8" s="3">
        <f t="shared" si="0"/>
        <v>0</v>
      </c>
      <c r="R8" s="2">
        <f t="shared" ref="R8:R45" si="3">R7+Q8</f>
        <v>0</v>
      </c>
    </row>
    <row r="9" spans="3:20" ht="20.100000000000001" customHeight="1" x14ac:dyDescent="0.3">
      <c r="C9" s="12" t="s">
        <v>60</v>
      </c>
      <c r="D9" s="12">
        <v>25090051</v>
      </c>
      <c r="E9" s="23">
        <v>65</v>
      </c>
      <c r="F9" s="42">
        <f t="shared" si="1"/>
        <v>4</v>
      </c>
      <c r="G9" s="6">
        <f t="shared" si="2"/>
        <v>4.2105263157894735</v>
      </c>
      <c r="P9" s="5">
        <v>90</v>
      </c>
      <c r="Q9" s="3">
        <f t="shared" si="0"/>
        <v>0</v>
      </c>
      <c r="R9" s="2">
        <f t="shared" si="3"/>
        <v>0</v>
      </c>
    </row>
    <row r="10" spans="3:20" ht="20.100000000000001" customHeight="1" x14ac:dyDescent="0.3">
      <c r="C10" s="12" t="s">
        <v>70</v>
      </c>
      <c r="D10" s="12">
        <v>25090061</v>
      </c>
      <c r="E10" s="23">
        <v>65</v>
      </c>
      <c r="F10" s="42">
        <f t="shared" si="1"/>
        <v>4</v>
      </c>
      <c r="G10" s="6">
        <f t="shared" si="2"/>
        <v>4.2105263157894735</v>
      </c>
      <c r="P10" s="5">
        <v>87.5</v>
      </c>
      <c r="Q10" s="3">
        <f t="shared" si="0"/>
        <v>0</v>
      </c>
      <c r="R10" s="2">
        <f t="shared" si="3"/>
        <v>0</v>
      </c>
    </row>
    <row r="11" spans="3:20" ht="20.100000000000001" customHeight="1" x14ac:dyDescent="0.3">
      <c r="C11" s="12" t="s">
        <v>86</v>
      </c>
      <c r="D11" s="12">
        <v>25090016</v>
      </c>
      <c r="E11" s="23">
        <v>62.5</v>
      </c>
      <c r="F11" s="42">
        <f t="shared" si="1"/>
        <v>7</v>
      </c>
      <c r="G11" s="6">
        <f t="shared" si="2"/>
        <v>7.3684210526315779</v>
      </c>
      <c r="P11" s="4">
        <v>85</v>
      </c>
      <c r="Q11" s="3">
        <f t="shared" si="0"/>
        <v>0</v>
      </c>
      <c r="R11" s="2">
        <f t="shared" si="3"/>
        <v>0</v>
      </c>
    </row>
    <row r="12" spans="3:20" ht="20.100000000000001" customHeight="1" x14ac:dyDescent="0.3">
      <c r="C12" s="12" t="s">
        <v>85</v>
      </c>
      <c r="D12" s="12">
        <v>25090001</v>
      </c>
      <c r="E12" s="23">
        <v>60</v>
      </c>
      <c r="F12" s="42">
        <f t="shared" si="1"/>
        <v>8</v>
      </c>
      <c r="G12" s="6">
        <f t="shared" si="2"/>
        <v>8.4210526315789469</v>
      </c>
      <c r="P12" s="5">
        <v>82.5</v>
      </c>
      <c r="Q12" s="3">
        <f t="shared" si="0"/>
        <v>0</v>
      </c>
      <c r="R12" s="2">
        <f t="shared" si="3"/>
        <v>0</v>
      </c>
    </row>
    <row r="13" spans="3:20" ht="20.100000000000001" customHeight="1" x14ac:dyDescent="0.3">
      <c r="C13" s="12" t="s">
        <v>67</v>
      </c>
      <c r="D13" s="12">
        <v>25090040</v>
      </c>
      <c r="E13" s="23">
        <v>60</v>
      </c>
      <c r="F13" s="42">
        <f t="shared" si="1"/>
        <v>8</v>
      </c>
      <c r="G13" s="6">
        <f t="shared" si="2"/>
        <v>8.4210526315789469</v>
      </c>
      <c r="P13" s="5">
        <v>80</v>
      </c>
      <c r="Q13" s="3">
        <f t="shared" si="0"/>
        <v>0</v>
      </c>
      <c r="R13" s="2">
        <f t="shared" si="3"/>
        <v>0</v>
      </c>
    </row>
    <row r="14" spans="3:20" ht="20.100000000000001" customHeight="1" x14ac:dyDescent="0.3">
      <c r="C14" s="12" t="s">
        <v>151</v>
      </c>
      <c r="D14" s="12">
        <v>25090064</v>
      </c>
      <c r="E14" s="23">
        <v>60</v>
      </c>
      <c r="F14" s="42">
        <f t="shared" si="1"/>
        <v>8</v>
      </c>
      <c r="G14" s="6">
        <f t="shared" si="2"/>
        <v>8.4210526315789469</v>
      </c>
      <c r="P14" s="4">
        <v>77.5</v>
      </c>
      <c r="Q14" s="3">
        <f t="shared" si="0"/>
        <v>0</v>
      </c>
      <c r="R14" s="2">
        <f t="shared" si="3"/>
        <v>0</v>
      </c>
    </row>
    <row r="15" spans="3:20" ht="20.100000000000001" customHeight="1" x14ac:dyDescent="0.3">
      <c r="C15" s="12" t="s">
        <v>153</v>
      </c>
      <c r="D15" s="12">
        <v>25090069</v>
      </c>
      <c r="E15" s="23">
        <v>60</v>
      </c>
      <c r="F15" s="42">
        <f t="shared" si="1"/>
        <v>8</v>
      </c>
      <c r="G15" s="6">
        <f t="shared" si="2"/>
        <v>8.4210526315789469</v>
      </c>
      <c r="P15" s="5">
        <v>75</v>
      </c>
      <c r="Q15" s="3">
        <f t="shared" si="0"/>
        <v>0</v>
      </c>
      <c r="R15" s="2">
        <f t="shared" si="3"/>
        <v>0</v>
      </c>
    </row>
    <row r="16" spans="3:20" ht="20.100000000000001" customHeight="1" x14ac:dyDescent="0.3">
      <c r="C16" s="12" t="s">
        <v>68</v>
      </c>
      <c r="D16" s="12">
        <v>25090015</v>
      </c>
      <c r="E16" s="23">
        <v>57.5</v>
      </c>
      <c r="F16" s="42">
        <f t="shared" si="1"/>
        <v>12</v>
      </c>
      <c r="G16" s="6">
        <f t="shared" si="2"/>
        <v>12.631578947368421</v>
      </c>
      <c r="P16" s="5">
        <v>72.5</v>
      </c>
      <c r="Q16" s="3">
        <f t="shared" si="0"/>
        <v>0</v>
      </c>
      <c r="R16" s="2">
        <f t="shared" si="3"/>
        <v>0</v>
      </c>
    </row>
    <row r="17" spans="3:18" ht="20.100000000000001" customHeight="1" x14ac:dyDescent="0.3">
      <c r="C17" s="12" t="s">
        <v>61</v>
      </c>
      <c r="D17" s="12">
        <v>25090028</v>
      </c>
      <c r="E17" s="23">
        <v>57.5</v>
      </c>
      <c r="F17" s="42">
        <f t="shared" si="1"/>
        <v>12</v>
      </c>
      <c r="G17" s="6">
        <f t="shared" si="2"/>
        <v>12.631578947368421</v>
      </c>
      <c r="P17" s="4">
        <v>70</v>
      </c>
      <c r="Q17" s="3">
        <f t="shared" si="0"/>
        <v>1</v>
      </c>
      <c r="R17" s="2">
        <f t="shared" si="3"/>
        <v>1</v>
      </c>
    </row>
    <row r="18" spans="3:18" ht="20.100000000000001" customHeight="1" x14ac:dyDescent="0.3">
      <c r="C18" s="12" t="s">
        <v>129</v>
      </c>
      <c r="D18" s="12">
        <v>25090048</v>
      </c>
      <c r="E18" s="23">
        <v>55</v>
      </c>
      <c r="F18" s="42">
        <f t="shared" si="1"/>
        <v>14</v>
      </c>
      <c r="G18" s="6">
        <f t="shared" si="2"/>
        <v>14.736842105263156</v>
      </c>
      <c r="P18" s="5">
        <v>67.5</v>
      </c>
      <c r="Q18" s="3">
        <f t="shared" si="0"/>
        <v>2</v>
      </c>
      <c r="R18" s="2">
        <f t="shared" si="3"/>
        <v>3</v>
      </c>
    </row>
    <row r="19" spans="3:18" ht="20.100000000000001" customHeight="1" x14ac:dyDescent="0.3">
      <c r="C19" s="12" t="s">
        <v>155</v>
      </c>
      <c r="D19" s="12">
        <v>25090074</v>
      </c>
      <c r="E19" s="23">
        <v>55</v>
      </c>
      <c r="F19" s="42">
        <f t="shared" si="1"/>
        <v>14</v>
      </c>
      <c r="G19" s="6">
        <f t="shared" si="2"/>
        <v>14.736842105263156</v>
      </c>
      <c r="P19" s="5">
        <v>65</v>
      </c>
      <c r="Q19" s="3">
        <f t="shared" si="0"/>
        <v>3</v>
      </c>
      <c r="R19" s="2">
        <f t="shared" si="3"/>
        <v>6</v>
      </c>
    </row>
    <row r="20" spans="3:18" ht="20.100000000000001" customHeight="1" x14ac:dyDescent="0.3">
      <c r="C20" s="12" t="s">
        <v>33</v>
      </c>
      <c r="D20" s="12">
        <v>25090082</v>
      </c>
      <c r="E20" s="23">
        <v>55</v>
      </c>
      <c r="F20" s="42">
        <f t="shared" si="1"/>
        <v>14</v>
      </c>
      <c r="G20" s="6">
        <f t="shared" si="2"/>
        <v>14.736842105263156</v>
      </c>
      <c r="P20" s="4">
        <v>62.5</v>
      </c>
      <c r="Q20" s="3">
        <f t="shared" si="0"/>
        <v>1</v>
      </c>
      <c r="R20" s="2">
        <f t="shared" si="3"/>
        <v>7</v>
      </c>
    </row>
    <row r="21" spans="3:18" ht="20.100000000000001" customHeight="1" x14ac:dyDescent="0.3">
      <c r="C21" s="46" t="s">
        <v>87</v>
      </c>
      <c r="D21" s="46">
        <v>25090083</v>
      </c>
      <c r="E21" s="46">
        <v>55</v>
      </c>
      <c r="F21" s="42">
        <f t="shared" si="1"/>
        <v>14</v>
      </c>
      <c r="G21" s="6">
        <f t="shared" si="2"/>
        <v>14.736842105263156</v>
      </c>
      <c r="P21" s="5">
        <v>60</v>
      </c>
      <c r="Q21" s="3">
        <f t="shared" si="0"/>
        <v>4</v>
      </c>
      <c r="R21" s="2">
        <f t="shared" si="3"/>
        <v>11</v>
      </c>
    </row>
    <row r="22" spans="3:18" ht="20.100000000000001" customHeight="1" x14ac:dyDescent="0.3">
      <c r="C22" s="12" t="s">
        <v>54</v>
      </c>
      <c r="D22" s="12">
        <v>25090096</v>
      </c>
      <c r="E22" s="23">
        <v>55</v>
      </c>
      <c r="F22" s="42">
        <f t="shared" si="1"/>
        <v>14</v>
      </c>
      <c r="G22" s="6">
        <f t="shared" si="2"/>
        <v>14.736842105263156</v>
      </c>
      <c r="P22" s="5">
        <v>57.5</v>
      </c>
      <c r="Q22" s="3">
        <f t="shared" si="0"/>
        <v>2</v>
      </c>
      <c r="R22" s="2">
        <f t="shared" si="3"/>
        <v>13</v>
      </c>
    </row>
    <row r="23" spans="3:18" ht="20.100000000000001" customHeight="1" x14ac:dyDescent="0.3">
      <c r="C23" s="12" t="s">
        <v>132</v>
      </c>
      <c r="D23" s="12">
        <v>25090110</v>
      </c>
      <c r="E23" s="12">
        <v>55</v>
      </c>
      <c r="F23" s="42">
        <f t="shared" si="1"/>
        <v>14</v>
      </c>
      <c r="G23" s="6">
        <f t="shared" si="2"/>
        <v>14.736842105263156</v>
      </c>
      <c r="P23" s="4">
        <v>55</v>
      </c>
      <c r="Q23" s="3">
        <f t="shared" si="0"/>
        <v>8</v>
      </c>
      <c r="R23" s="2">
        <f t="shared" si="3"/>
        <v>21</v>
      </c>
    </row>
    <row r="24" spans="3:18" ht="20.100000000000001" customHeight="1" x14ac:dyDescent="0.3">
      <c r="C24" s="12" t="s">
        <v>53</v>
      </c>
      <c r="D24" s="12">
        <v>25090111</v>
      </c>
      <c r="E24" s="23">
        <v>55</v>
      </c>
      <c r="F24" s="42">
        <f t="shared" si="1"/>
        <v>14</v>
      </c>
      <c r="G24" s="6">
        <f t="shared" si="2"/>
        <v>14.736842105263156</v>
      </c>
      <c r="P24" s="5">
        <v>52.5</v>
      </c>
      <c r="Q24" s="3">
        <f t="shared" si="0"/>
        <v>4</v>
      </c>
      <c r="R24" s="2">
        <f t="shared" si="3"/>
        <v>25</v>
      </c>
    </row>
    <row r="25" spans="3:18" ht="20.100000000000001" customHeight="1" x14ac:dyDescent="0.3">
      <c r="C25" s="12" t="s">
        <v>166</v>
      </c>
      <c r="D25" s="12">
        <v>25090113</v>
      </c>
      <c r="E25" s="12">
        <v>55</v>
      </c>
      <c r="F25" s="42">
        <f t="shared" si="1"/>
        <v>14</v>
      </c>
      <c r="G25" s="6">
        <f t="shared" si="2"/>
        <v>14.736842105263156</v>
      </c>
      <c r="P25" s="5">
        <v>50</v>
      </c>
      <c r="Q25" s="3">
        <f t="shared" si="0"/>
        <v>5</v>
      </c>
      <c r="R25" s="2">
        <f t="shared" si="3"/>
        <v>30</v>
      </c>
    </row>
    <row r="26" spans="3:18" ht="20.100000000000001" customHeight="1" x14ac:dyDescent="0.3">
      <c r="C26" s="12" t="s">
        <v>81</v>
      </c>
      <c r="D26" s="12">
        <v>25090045</v>
      </c>
      <c r="E26" s="23">
        <v>52.5</v>
      </c>
      <c r="F26" s="42">
        <f t="shared" si="1"/>
        <v>22</v>
      </c>
      <c r="G26" s="6">
        <f t="shared" si="2"/>
        <v>23.157894736842106</v>
      </c>
      <c r="P26" s="4">
        <v>47.5</v>
      </c>
      <c r="Q26" s="3">
        <f t="shared" si="0"/>
        <v>9</v>
      </c>
      <c r="R26" s="2">
        <f t="shared" si="3"/>
        <v>39</v>
      </c>
    </row>
    <row r="27" spans="3:18" ht="20.100000000000001" customHeight="1" x14ac:dyDescent="0.3">
      <c r="C27" s="12" t="s">
        <v>57</v>
      </c>
      <c r="D27" s="12">
        <v>25090076</v>
      </c>
      <c r="E27" s="23">
        <v>52.5</v>
      </c>
      <c r="F27" s="42">
        <f t="shared" si="1"/>
        <v>22</v>
      </c>
      <c r="G27" s="6">
        <f t="shared" si="2"/>
        <v>23.157894736842106</v>
      </c>
      <c r="P27" s="5">
        <v>45</v>
      </c>
      <c r="Q27" s="3">
        <f t="shared" si="0"/>
        <v>8</v>
      </c>
      <c r="R27" s="2">
        <f t="shared" si="3"/>
        <v>47</v>
      </c>
    </row>
    <row r="28" spans="3:18" ht="20.100000000000001" customHeight="1" x14ac:dyDescent="0.3">
      <c r="C28" s="12" t="s">
        <v>90</v>
      </c>
      <c r="D28" s="12">
        <v>25090081</v>
      </c>
      <c r="E28" s="23">
        <v>52.5</v>
      </c>
      <c r="F28" s="42">
        <f t="shared" si="1"/>
        <v>22</v>
      </c>
      <c r="G28" s="6">
        <f t="shared" si="2"/>
        <v>23.157894736842106</v>
      </c>
      <c r="P28" s="5">
        <v>42.5</v>
      </c>
      <c r="Q28" s="3">
        <f t="shared" si="0"/>
        <v>5</v>
      </c>
      <c r="R28" s="2">
        <f t="shared" si="3"/>
        <v>52</v>
      </c>
    </row>
    <row r="29" spans="3:18" ht="20.100000000000001" customHeight="1" x14ac:dyDescent="0.3">
      <c r="C29" s="12" t="s">
        <v>102</v>
      </c>
      <c r="D29" s="12">
        <v>25090118</v>
      </c>
      <c r="E29" s="12">
        <v>52.5</v>
      </c>
      <c r="F29" s="42">
        <f t="shared" si="1"/>
        <v>22</v>
      </c>
      <c r="G29" s="6">
        <f t="shared" si="2"/>
        <v>23.157894736842106</v>
      </c>
      <c r="P29" s="4">
        <v>40</v>
      </c>
      <c r="Q29" s="3">
        <f t="shared" si="0"/>
        <v>11</v>
      </c>
      <c r="R29" s="2">
        <f t="shared" si="3"/>
        <v>63</v>
      </c>
    </row>
    <row r="30" spans="3:18" ht="20.100000000000001" customHeight="1" x14ac:dyDescent="0.3">
      <c r="C30" s="12" t="s">
        <v>73</v>
      </c>
      <c r="D30" s="12">
        <v>25090003</v>
      </c>
      <c r="E30" s="23">
        <v>50</v>
      </c>
      <c r="F30" s="42">
        <f t="shared" si="1"/>
        <v>26</v>
      </c>
      <c r="G30" s="6">
        <f t="shared" si="2"/>
        <v>27.368421052631582</v>
      </c>
      <c r="P30" s="5">
        <v>37.5</v>
      </c>
      <c r="Q30" s="3">
        <f t="shared" si="0"/>
        <v>4</v>
      </c>
      <c r="R30" s="2">
        <f t="shared" si="3"/>
        <v>67</v>
      </c>
    </row>
    <row r="31" spans="3:18" ht="20.100000000000001" customHeight="1" x14ac:dyDescent="0.3">
      <c r="C31" s="12" t="s">
        <v>50</v>
      </c>
      <c r="D31" s="12">
        <v>25090008</v>
      </c>
      <c r="E31" s="23">
        <v>50</v>
      </c>
      <c r="F31" s="42">
        <f t="shared" si="1"/>
        <v>26</v>
      </c>
      <c r="G31" s="6">
        <f t="shared" si="2"/>
        <v>27.368421052631582</v>
      </c>
      <c r="P31" s="5">
        <v>35</v>
      </c>
      <c r="Q31" s="3">
        <f t="shared" si="0"/>
        <v>2</v>
      </c>
      <c r="R31" s="2">
        <f t="shared" si="3"/>
        <v>69</v>
      </c>
    </row>
    <row r="32" spans="3:18" ht="20.100000000000001" customHeight="1" x14ac:dyDescent="0.3">
      <c r="C32" s="12" t="s">
        <v>143</v>
      </c>
      <c r="D32" s="12">
        <v>25090039</v>
      </c>
      <c r="E32" s="23">
        <v>50</v>
      </c>
      <c r="F32" s="42">
        <f t="shared" si="1"/>
        <v>26</v>
      </c>
      <c r="G32" s="6">
        <f t="shared" si="2"/>
        <v>27.368421052631582</v>
      </c>
      <c r="P32" s="4">
        <v>32.5</v>
      </c>
      <c r="Q32" s="3">
        <f t="shared" si="0"/>
        <v>8</v>
      </c>
      <c r="R32" s="2">
        <f t="shared" si="3"/>
        <v>77</v>
      </c>
    </row>
    <row r="33" spans="3:18" ht="20.100000000000001" customHeight="1" x14ac:dyDescent="0.3">
      <c r="C33" s="12" t="s">
        <v>36</v>
      </c>
      <c r="D33" s="12">
        <v>25090042</v>
      </c>
      <c r="E33" s="23">
        <v>50</v>
      </c>
      <c r="F33" s="42">
        <f t="shared" si="1"/>
        <v>26</v>
      </c>
      <c r="G33" s="6">
        <f t="shared" si="2"/>
        <v>27.368421052631582</v>
      </c>
      <c r="P33" s="5">
        <v>30</v>
      </c>
      <c r="Q33" s="3">
        <f t="shared" si="0"/>
        <v>4</v>
      </c>
      <c r="R33" s="2">
        <f t="shared" si="3"/>
        <v>81</v>
      </c>
    </row>
    <row r="34" spans="3:18" ht="20.100000000000001" customHeight="1" x14ac:dyDescent="0.3">
      <c r="C34" s="12" t="s">
        <v>165</v>
      </c>
      <c r="D34" s="12">
        <v>25090103</v>
      </c>
      <c r="E34" s="23">
        <v>50</v>
      </c>
      <c r="F34" s="42">
        <f t="shared" si="1"/>
        <v>26</v>
      </c>
      <c r="G34" s="6">
        <f t="shared" si="2"/>
        <v>27.368421052631582</v>
      </c>
      <c r="P34" s="5">
        <v>27.5</v>
      </c>
      <c r="Q34" s="3">
        <f t="shared" si="0"/>
        <v>2</v>
      </c>
      <c r="R34" s="2">
        <f t="shared" si="3"/>
        <v>83</v>
      </c>
    </row>
    <row r="35" spans="3:18" ht="20.100000000000001" customHeight="1" x14ac:dyDescent="0.3">
      <c r="C35" s="12" t="s">
        <v>47</v>
      </c>
      <c r="D35" s="12">
        <v>25090013</v>
      </c>
      <c r="E35" s="23">
        <v>47.5</v>
      </c>
      <c r="F35" s="42">
        <f t="shared" si="1"/>
        <v>31</v>
      </c>
      <c r="G35" s="6">
        <f t="shared" si="2"/>
        <v>32.631578947368425</v>
      </c>
      <c r="P35" s="4">
        <v>25</v>
      </c>
      <c r="Q35" s="3">
        <f t="shared" si="0"/>
        <v>5</v>
      </c>
      <c r="R35" s="2">
        <f t="shared" si="3"/>
        <v>88</v>
      </c>
    </row>
    <row r="36" spans="3:18" ht="20.100000000000001" customHeight="1" x14ac:dyDescent="0.3">
      <c r="C36" s="12" t="s">
        <v>125</v>
      </c>
      <c r="D36" s="12">
        <v>25090014</v>
      </c>
      <c r="E36" s="23">
        <v>47.5</v>
      </c>
      <c r="F36" s="42">
        <f t="shared" si="1"/>
        <v>31</v>
      </c>
      <c r="G36" s="6">
        <f t="shared" si="2"/>
        <v>32.631578947368425</v>
      </c>
      <c r="P36" s="5">
        <v>22.5</v>
      </c>
      <c r="Q36" s="3">
        <f t="shared" si="0"/>
        <v>3</v>
      </c>
      <c r="R36" s="2">
        <f t="shared" si="3"/>
        <v>91</v>
      </c>
    </row>
    <row r="37" spans="3:18" ht="20.100000000000001" customHeight="1" x14ac:dyDescent="0.3">
      <c r="C37" s="12" t="s">
        <v>128</v>
      </c>
      <c r="D37" s="12">
        <v>25090017</v>
      </c>
      <c r="E37" s="23">
        <v>47.5</v>
      </c>
      <c r="F37" s="42">
        <f t="shared" si="1"/>
        <v>31</v>
      </c>
      <c r="G37" s="6">
        <f t="shared" si="2"/>
        <v>32.631578947368425</v>
      </c>
      <c r="P37" s="5">
        <v>20</v>
      </c>
      <c r="Q37" s="3">
        <f t="shared" si="0"/>
        <v>3</v>
      </c>
      <c r="R37" s="2">
        <f t="shared" si="3"/>
        <v>94</v>
      </c>
    </row>
    <row r="38" spans="3:18" ht="20.100000000000001" customHeight="1" x14ac:dyDescent="0.3">
      <c r="C38" s="12" t="s">
        <v>141</v>
      </c>
      <c r="D38" s="12">
        <v>25090035</v>
      </c>
      <c r="E38" s="23">
        <v>47.5</v>
      </c>
      <c r="F38" s="42">
        <f t="shared" si="1"/>
        <v>31</v>
      </c>
      <c r="G38" s="6">
        <f t="shared" si="2"/>
        <v>32.631578947368425</v>
      </c>
      <c r="P38" s="4">
        <v>17.5</v>
      </c>
      <c r="Q38" s="3">
        <f t="shared" si="0"/>
        <v>0</v>
      </c>
      <c r="R38" s="2">
        <f t="shared" si="3"/>
        <v>94</v>
      </c>
    </row>
    <row r="39" spans="3:18" ht="20.100000000000001" customHeight="1" x14ac:dyDescent="0.3">
      <c r="C39" s="12" t="s">
        <v>142</v>
      </c>
      <c r="D39" s="12">
        <v>25090038</v>
      </c>
      <c r="E39" s="23">
        <v>47.5</v>
      </c>
      <c r="F39" s="42">
        <f t="shared" si="1"/>
        <v>31</v>
      </c>
      <c r="G39" s="6">
        <f t="shared" si="2"/>
        <v>32.631578947368425</v>
      </c>
      <c r="P39" s="5">
        <v>15</v>
      </c>
      <c r="Q39" s="3">
        <f t="shared" si="0"/>
        <v>0</v>
      </c>
      <c r="R39" s="2">
        <f t="shared" si="3"/>
        <v>94</v>
      </c>
    </row>
    <row r="40" spans="3:18" ht="20.100000000000001" customHeight="1" x14ac:dyDescent="0.3">
      <c r="C40" s="12" t="s">
        <v>154</v>
      </c>
      <c r="D40" s="12">
        <v>25090070</v>
      </c>
      <c r="E40" s="23">
        <v>47.5</v>
      </c>
      <c r="F40" s="42">
        <f t="shared" si="1"/>
        <v>31</v>
      </c>
      <c r="G40" s="6">
        <f t="shared" si="2"/>
        <v>32.631578947368425</v>
      </c>
      <c r="P40" s="5">
        <v>12.5</v>
      </c>
      <c r="Q40" s="3">
        <f t="shared" si="0"/>
        <v>0</v>
      </c>
      <c r="R40" s="2">
        <f t="shared" si="3"/>
        <v>94</v>
      </c>
    </row>
    <row r="41" spans="3:18" ht="20.100000000000001" customHeight="1" x14ac:dyDescent="0.3">
      <c r="C41" s="12" t="s">
        <v>159</v>
      </c>
      <c r="D41" s="12">
        <v>25090090</v>
      </c>
      <c r="E41" s="23">
        <v>47.5</v>
      </c>
      <c r="F41" s="42">
        <f t="shared" si="1"/>
        <v>31</v>
      </c>
      <c r="G41" s="6">
        <f t="shared" si="2"/>
        <v>32.631578947368425</v>
      </c>
      <c r="P41" s="4">
        <v>10</v>
      </c>
      <c r="Q41" s="3">
        <f t="shared" si="0"/>
        <v>0</v>
      </c>
      <c r="R41" s="2">
        <f t="shared" si="3"/>
        <v>94</v>
      </c>
    </row>
    <row r="42" spans="3:18" ht="20.100000000000001" customHeight="1" x14ac:dyDescent="0.3">
      <c r="C42" s="12" t="s">
        <v>161</v>
      </c>
      <c r="D42" s="12">
        <v>25090094</v>
      </c>
      <c r="E42" s="23">
        <v>47.5</v>
      </c>
      <c r="F42" s="42">
        <f t="shared" si="1"/>
        <v>31</v>
      </c>
      <c r="G42" s="6">
        <f t="shared" si="2"/>
        <v>32.631578947368425</v>
      </c>
      <c r="P42" s="5">
        <v>7.5</v>
      </c>
      <c r="Q42" s="3">
        <f t="shared" si="0"/>
        <v>0</v>
      </c>
      <c r="R42" s="2">
        <f t="shared" si="3"/>
        <v>94</v>
      </c>
    </row>
    <row r="43" spans="3:18" ht="20.100000000000001" customHeight="1" x14ac:dyDescent="0.3">
      <c r="C43" s="12" t="s">
        <v>136</v>
      </c>
      <c r="D43" s="12">
        <v>25090120</v>
      </c>
      <c r="E43" s="12">
        <v>47.5</v>
      </c>
      <c r="F43" s="42">
        <f t="shared" si="1"/>
        <v>31</v>
      </c>
      <c r="G43" s="6">
        <f t="shared" si="2"/>
        <v>32.631578947368425</v>
      </c>
      <c r="P43" s="5">
        <v>5</v>
      </c>
      <c r="Q43" s="3">
        <f t="shared" si="0"/>
        <v>0</v>
      </c>
      <c r="R43" s="2">
        <f t="shared" si="3"/>
        <v>94</v>
      </c>
    </row>
    <row r="44" spans="3:18" ht="20.100000000000001" customHeight="1" x14ac:dyDescent="0.3">
      <c r="C44" s="12" t="s">
        <v>45</v>
      </c>
      <c r="D44" s="12">
        <v>25090005</v>
      </c>
      <c r="E44" s="23">
        <v>45</v>
      </c>
      <c r="F44" s="42">
        <f t="shared" si="1"/>
        <v>40</v>
      </c>
      <c r="G44" s="6">
        <f t="shared" si="2"/>
        <v>42.105263157894733</v>
      </c>
      <c r="P44" s="4">
        <v>2.5</v>
      </c>
      <c r="Q44" s="3">
        <f t="shared" si="0"/>
        <v>1</v>
      </c>
      <c r="R44" s="2">
        <f t="shared" si="3"/>
        <v>95</v>
      </c>
    </row>
    <row r="45" spans="3:18" ht="20.100000000000001" customHeight="1" x14ac:dyDescent="0.3">
      <c r="C45" s="12" t="s">
        <v>51</v>
      </c>
      <c r="D45" s="12">
        <v>25090009</v>
      </c>
      <c r="E45" s="23">
        <v>45</v>
      </c>
      <c r="F45" s="42">
        <f t="shared" si="1"/>
        <v>40</v>
      </c>
      <c r="G45" s="6">
        <f t="shared" si="2"/>
        <v>42.105263157894733</v>
      </c>
      <c r="P45" s="5">
        <v>0</v>
      </c>
      <c r="Q45" s="3">
        <f t="shared" si="0"/>
        <v>5</v>
      </c>
      <c r="R45" s="2">
        <f t="shared" si="3"/>
        <v>100</v>
      </c>
    </row>
    <row r="46" spans="3:18" ht="20.100000000000001" customHeight="1" x14ac:dyDescent="0.3">
      <c r="C46" s="12" t="s">
        <v>148</v>
      </c>
      <c r="D46" s="12">
        <v>25090054</v>
      </c>
      <c r="E46" s="23">
        <v>45</v>
      </c>
      <c r="F46" s="42">
        <f t="shared" si="1"/>
        <v>40</v>
      </c>
      <c r="G46" s="6">
        <f t="shared" si="2"/>
        <v>42.105263157894733</v>
      </c>
    </row>
    <row r="47" spans="3:18" ht="20.100000000000001" customHeight="1" x14ac:dyDescent="0.3">
      <c r="C47" s="12" t="s">
        <v>149</v>
      </c>
      <c r="D47" s="12">
        <v>25090055</v>
      </c>
      <c r="E47" s="23">
        <v>45</v>
      </c>
      <c r="F47" s="42">
        <f t="shared" si="1"/>
        <v>40</v>
      </c>
      <c r="G47" s="6">
        <f t="shared" si="2"/>
        <v>42.105263157894733</v>
      </c>
      <c r="P47" s="17" t="s">
        <v>4</v>
      </c>
      <c r="Q47" s="29">
        <v>121</v>
      </c>
      <c r="R47" s="30" t="s">
        <v>3</v>
      </c>
    </row>
    <row r="48" spans="3:18" ht="20.100000000000001" customHeight="1" x14ac:dyDescent="0.3">
      <c r="C48" s="12" t="s">
        <v>152</v>
      </c>
      <c r="D48" s="12">
        <v>25090066</v>
      </c>
      <c r="E48" s="23">
        <v>45</v>
      </c>
      <c r="F48" s="42">
        <f t="shared" si="1"/>
        <v>40</v>
      </c>
      <c r="G48" s="6">
        <f t="shared" si="2"/>
        <v>42.105263157894733</v>
      </c>
      <c r="P48" s="17" t="s">
        <v>2</v>
      </c>
      <c r="Q48" s="32">
        <v>40.200000000000003</v>
      </c>
      <c r="R48" s="30" t="s">
        <v>0</v>
      </c>
    </row>
    <row r="49" spans="3:18" ht="20.100000000000001" customHeight="1" x14ac:dyDescent="0.3">
      <c r="C49" s="46" t="s">
        <v>63</v>
      </c>
      <c r="D49" s="46">
        <v>25090067</v>
      </c>
      <c r="E49" s="46">
        <v>45</v>
      </c>
      <c r="F49" s="42">
        <f t="shared" si="1"/>
        <v>40</v>
      </c>
      <c r="G49" s="6">
        <f t="shared" si="2"/>
        <v>42.105263157894733</v>
      </c>
      <c r="P49" s="17" t="s">
        <v>1</v>
      </c>
      <c r="Q49" s="28">
        <f>MAX(E5:E96)</f>
        <v>70</v>
      </c>
      <c r="R49" s="30" t="s">
        <v>0</v>
      </c>
    </row>
    <row r="50" spans="3:18" ht="20.100000000000001" customHeight="1" x14ac:dyDescent="0.3">
      <c r="C50" s="12" t="s">
        <v>134</v>
      </c>
      <c r="D50" s="12">
        <v>25090106</v>
      </c>
      <c r="E50" s="12">
        <v>45</v>
      </c>
      <c r="F50" s="42">
        <f t="shared" si="1"/>
        <v>40</v>
      </c>
      <c r="G50" s="6">
        <f t="shared" si="2"/>
        <v>42.105263157894733</v>
      </c>
    </row>
    <row r="51" spans="3:18" ht="20.100000000000001" customHeight="1" x14ac:dyDescent="0.3">
      <c r="C51" s="12" t="s">
        <v>83</v>
      </c>
      <c r="D51" s="12">
        <v>25090115</v>
      </c>
      <c r="E51" s="12">
        <v>45</v>
      </c>
      <c r="F51" s="42">
        <f t="shared" si="1"/>
        <v>40</v>
      </c>
      <c r="G51" s="6">
        <f t="shared" si="2"/>
        <v>42.105263157894733</v>
      </c>
    </row>
    <row r="52" spans="3:18" ht="20.100000000000001" customHeight="1" x14ac:dyDescent="0.3">
      <c r="C52" s="12" t="s">
        <v>41</v>
      </c>
      <c r="D52" s="12">
        <v>25090004</v>
      </c>
      <c r="E52" s="23">
        <v>42.5</v>
      </c>
      <c r="F52" s="42">
        <f t="shared" si="1"/>
        <v>48</v>
      </c>
      <c r="G52" s="6">
        <f t="shared" si="2"/>
        <v>50.526315789473685</v>
      </c>
    </row>
    <row r="53" spans="3:18" ht="20.100000000000001" customHeight="1" x14ac:dyDescent="0.3">
      <c r="C53" s="12" t="s">
        <v>46</v>
      </c>
      <c r="D53" s="12">
        <v>25090018</v>
      </c>
      <c r="E53" s="23">
        <v>42.5</v>
      </c>
      <c r="F53" s="42">
        <f t="shared" si="1"/>
        <v>48</v>
      </c>
      <c r="G53" s="6">
        <f t="shared" si="2"/>
        <v>50.526315789473685</v>
      </c>
    </row>
    <row r="54" spans="3:18" ht="20.100000000000001" customHeight="1" x14ac:dyDescent="0.3">
      <c r="C54" s="12" t="s">
        <v>147</v>
      </c>
      <c r="D54" s="12">
        <v>25090053</v>
      </c>
      <c r="E54" s="23">
        <v>42.5</v>
      </c>
      <c r="F54" s="42">
        <f t="shared" si="1"/>
        <v>48</v>
      </c>
      <c r="G54" s="6">
        <f t="shared" si="2"/>
        <v>50.526315789473685</v>
      </c>
    </row>
    <row r="55" spans="3:18" ht="20.100000000000001" customHeight="1" x14ac:dyDescent="0.3">
      <c r="C55" s="12" t="s">
        <v>157</v>
      </c>
      <c r="D55" s="12">
        <v>25090087</v>
      </c>
      <c r="E55" s="23">
        <v>42.5</v>
      </c>
      <c r="F55" s="42">
        <f t="shared" si="1"/>
        <v>48</v>
      </c>
      <c r="G55" s="6">
        <f t="shared" si="2"/>
        <v>50.526315789473685</v>
      </c>
    </row>
    <row r="56" spans="3:18" ht="20.100000000000001" customHeight="1" x14ac:dyDescent="0.3">
      <c r="C56" s="12" t="s">
        <v>167</v>
      </c>
      <c r="D56" s="12">
        <v>25090142</v>
      </c>
      <c r="E56" s="12">
        <v>42.5</v>
      </c>
      <c r="F56" s="42">
        <f t="shared" si="1"/>
        <v>48</v>
      </c>
      <c r="G56" s="6">
        <f t="shared" si="2"/>
        <v>50.526315789473685</v>
      </c>
    </row>
    <row r="57" spans="3:18" ht="20.100000000000001" customHeight="1" x14ac:dyDescent="0.3">
      <c r="C57" s="12" t="s">
        <v>34</v>
      </c>
      <c r="D57" s="12">
        <v>25090010</v>
      </c>
      <c r="E57" s="23">
        <v>40</v>
      </c>
      <c r="F57" s="42">
        <f t="shared" si="1"/>
        <v>53</v>
      </c>
      <c r="G57" s="6">
        <f t="shared" si="2"/>
        <v>55.78947368421052</v>
      </c>
    </row>
    <row r="58" spans="3:18" ht="20.100000000000001" customHeight="1" x14ac:dyDescent="0.3">
      <c r="C58" s="12" t="s">
        <v>80</v>
      </c>
      <c r="D58" s="12">
        <v>25090012</v>
      </c>
      <c r="E58" s="23">
        <v>40</v>
      </c>
      <c r="F58" s="42">
        <f t="shared" si="1"/>
        <v>53</v>
      </c>
      <c r="G58" s="6">
        <f t="shared" si="2"/>
        <v>55.78947368421052</v>
      </c>
    </row>
    <row r="59" spans="3:18" ht="20.100000000000001" customHeight="1" x14ac:dyDescent="0.3">
      <c r="C59" s="12" t="s">
        <v>77</v>
      </c>
      <c r="D59" s="12">
        <v>25090030</v>
      </c>
      <c r="E59" s="23">
        <v>40</v>
      </c>
      <c r="F59" s="42">
        <f t="shared" si="1"/>
        <v>53</v>
      </c>
      <c r="G59" s="6">
        <f t="shared" si="2"/>
        <v>55.78947368421052</v>
      </c>
    </row>
    <row r="60" spans="3:18" ht="20.100000000000001" customHeight="1" x14ac:dyDescent="0.3">
      <c r="C60" s="12" t="s">
        <v>64</v>
      </c>
      <c r="D60" s="12">
        <v>25090034</v>
      </c>
      <c r="E60" s="23">
        <v>40</v>
      </c>
      <c r="F60" s="42">
        <f t="shared" si="1"/>
        <v>53</v>
      </c>
      <c r="G60" s="6">
        <f t="shared" si="2"/>
        <v>55.78947368421052</v>
      </c>
    </row>
    <row r="61" spans="3:18" ht="20.100000000000001" customHeight="1" x14ac:dyDescent="0.3">
      <c r="C61" s="46" t="s">
        <v>145</v>
      </c>
      <c r="D61" s="46">
        <v>25090049</v>
      </c>
      <c r="E61" s="46">
        <v>40</v>
      </c>
      <c r="F61" s="42">
        <f t="shared" si="1"/>
        <v>53</v>
      </c>
      <c r="G61" s="6">
        <f t="shared" si="2"/>
        <v>55.78947368421052</v>
      </c>
    </row>
    <row r="62" spans="3:18" ht="20.100000000000001" customHeight="1" x14ac:dyDescent="0.3">
      <c r="C62" s="12" t="s">
        <v>49</v>
      </c>
      <c r="D62" s="12">
        <v>25090059</v>
      </c>
      <c r="E62" s="23">
        <v>40</v>
      </c>
      <c r="F62" s="42">
        <f t="shared" si="1"/>
        <v>53</v>
      </c>
      <c r="G62" s="6">
        <f t="shared" si="2"/>
        <v>55.78947368421052</v>
      </c>
    </row>
    <row r="63" spans="3:18" ht="20.100000000000001" customHeight="1" x14ac:dyDescent="0.3">
      <c r="C63" s="12" t="s">
        <v>95</v>
      </c>
      <c r="D63" s="12">
        <v>25090063</v>
      </c>
      <c r="E63" s="23">
        <v>40</v>
      </c>
      <c r="F63" s="42">
        <f t="shared" si="1"/>
        <v>53</v>
      </c>
      <c r="G63" s="6">
        <f t="shared" si="2"/>
        <v>55.78947368421052</v>
      </c>
    </row>
    <row r="64" spans="3:18" ht="20.100000000000001" customHeight="1" x14ac:dyDescent="0.3">
      <c r="C64" s="12" t="s">
        <v>59</v>
      </c>
      <c r="D64" s="12">
        <v>25090072</v>
      </c>
      <c r="E64" s="23">
        <v>40</v>
      </c>
      <c r="F64" s="42">
        <f t="shared" si="1"/>
        <v>53</v>
      </c>
      <c r="G64" s="6">
        <f t="shared" si="2"/>
        <v>55.78947368421052</v>
      </c>
    </row>
    <row r="65" spans="3:7" ht="20.100000000000001" customHeight="1" x14ac:dyDescent="0.3">
      <c r="C65" s="12" t="s">
        <v>84</v>
      </c>
      <c r="D65" s="12">
        <v>25090077</v>
      </c>
      <c r="E65" s="23">
        <v>40</v>
      </c>
      <c r="F65" s="42">
        <f t="shared" si="1"/>
        <v>53</v>
      </c>
      <c r="G65" s="6">
        <f t="shared" si="2"/>
        <v>55.78947368421052</v>
      </c>
    </row>
    <row r="66" spans="3:7" ht="20.100000000000001" customHeight="1" x14ac:dyDescent="0.3">
      <c r="C66" s="12" t="s">
        <v>158</v>
      </c>
      <c r="D66" s="12">
        <v>25090089</v>
      </c>
      <c r="E66" s="23">
        <v>40</v>
      </c>
      <c r="F66" s="42">
        <f t="shared" si="1"/>
        <v>53</v>
      </c>
      <c r="G66" s="6">
        <f t="shared" si="2"/>
        <v>55.78947368421052</v>
      </c>
    </row>
    <row r="67" spans="3:7" ht="20.100000000000001" customHeight="1" x14ac:dyDescent="0.3">
      <c r="C67" s="12" t="s">
        <v>160</v>
      </c>
      <c r="D67" s="12">
        <v>25090093</v>
      </c>
      <c r="E67" s="23">
        <v>40</v>
      </c>
      <c r="F67" s="42">
        <f t="shared" si="1"/>
        <v>53</v>
      </c>
      <c r="G67" s="6">
        <f t="shared" si="2"/>
        <v>55.78947368421052</v>
      </c>
    </row>
    <row r="68" spans="3:7" ht="20.100000000000001" customHeight="1" x14ac:dyDescent="0.3">
      <c r="C68" s="12" t="s">
        <v>78</v>
      </c>
      <c r="D68" s="12">
        <v>25090058</v>
      </c>
      <c r="E68" s="23">
        <v>37.5</v>
      </c>
      <c r="F68" s="42">
        <f t="shared" si="1"/>
        <v>64</v>
      </c>
      <c r="G68" s="6">
        <f t="shared" si="2"/>
        <v>67.368421052631575</v>
      </c>
    </row>
    <row r="69" spans="3:7" ht="20.100000000000001" customHeight="1" x14ac:dyDescent="0.3">
      <c r="C69" s="12" t="s">
        <v>97</v>
      </c>
      <c r="D69" s="12">
        <v>25090095</v>
      </c>
      <c r="E69" s="23">
        <v>37.5</v>
      </c>
      <c r="F69" s="42">
        <f t="shared" si="1"/>
        <v>64</v>
      </c>
      <c r="G69" s="6">
        <f t="shared" si="2"/>
        <v>67.368421052631575</v>
      </c>
    </row>
    <row r="70" spans="3:7" ht="20.100000000000001" customHeight="1" x14ac:dyDescent="0.3">
      <c r="C70" s="12" t="s">
        <v>62</v>
      </c>
      <c r="D70" s="12">
        <v>25090107</v>
      </c>
      <c r="E70" s="12">
        <v>37.5</v>
      </c>
      <c r="F70" s="42">
        <f t="shared" ref="F70:F99" si="4">RANK(E70,$E$5:$E$126,0)</f>
        <v>64</v>
      </c>
      <c r="G70" s="6">
        <f t="shared" ref="G70:G99" si="5">F70/95*100</f>
        <v>67.368421052631575</v>
      </c>
    </row>
    <row r="71" spans="3:7" ht="20.100000000000001" customHeight="1" x14ac:dyDescent="0.3">
      <c r="C71" s="12" t="s">
        <v>99</v>
      </c>
      <c r="D71" s="12">
        <v>25090108</v>
      </c>
      <c r="E71" s="12">
        <v>37.5</v>
      </c>
      <c r="F71" s="42">
        <f t="shared" si="4"/>
        <v>64</v>
      </c>
      <c r="G71" s="6">
        <f t="shared" si="5"/>
        <v>67.368421052631575</v>
      </c>
    </row>
    <row r="72" spans="3:7" ht="20.100000000000001" customHeight="1" x14ac:dyDescent="0.3">
      <c r="C72" s="12" t="s">
        <v>58</v>
      </c>
      <c r="D72" s="12">
        <v>25090006</v>
      </c>
      <c r="E72" s="23">
        <v>35</v>
      </c>
      <c r="F72" s="42">
        <f t="shared" si="4"/>
        <v>68</v>
      </c>
      <c r="G72" s="6">
        <f t="shared" si="5"/>
        <v>71.578947368421055</v>
      </c>
    </row>
    <row r="73" spans="3:7" ht="20.100000000000001" customHeight="1" x14ac:dyDescent="0.3">
      <c r="C73" s="12" t="s">
        <v>135</v>
      </c>
      <c r="D73" s="12">
        <v>25090062</v>
      </c>
      <c r="E73" s="23">
        <v>35</v>
      </c>
      <c r="F73" s="42">
        <f t="shared" si="4"/>
        <v>68</v>
      </c>
      <c r="G73" s="6">
        <f t="shared" si="5"/>
        <v>71.578947368421055</v>
      </c>
    </row>
    <row r="74" spans="3:7" ht="20.100000000000001" customHeight="1" x14ac:dyDescent="0.3">
      <c r="C74" s="12" t="s">
        <v>105</v>
      </c>
      <c r="D74" s="12">
        <v>25090033</v>
      </c>
      <c r="E74" s="23">
        <v>32.5</v>
      </c>
      <c r="F74" s="42">
        <f t="shared" si="4"/>
        <v>70</v>
      </c>
      <c r="G74" s="6">
        <f t="shared" si="5"/>
        <v>73.68421052631578</v>
      </c>
    </row>
    <row r="75" spans="3:7" ht="20.100000000000001" customHeight="1" x14ac:dyDescent="0.3">
      <c r="C75" s="12" t="s">
        <v>65</v>
      </c>
      <c r="D75" s="12">
        <v>25090044</v>
      </c>
      <c r="E75" s="23">
        <v>32.5</v>
      </c>
      <c r="F75" s="42">
        <f t="shared" si="4"/>
        <v>70</v>
      </c>
      <c r="G75" s="6">
        <f t="shared" si="5"/>
        <v>73.68421052631578</v>
      </c>
    </row>
    <row r="76" spans="3:7" ht="20.100000000000001" customHeight="1" x14ac:dyDescent="0.3">
      <c r="C76" s="12" t="s">
        <v>144</v>
      </c>
      <c r="D76" s="12">
        <v>25090047</v>
      </c>
      <c r="E76" s="23">
        <v>32.5</v>
      </c>
      <c r="F76" s="42">
        <f t="shared" si="4"/>
        <v>70</v>
      </c>
      <c r="G76" s="6">
        <f t="shared" si="5"/>
        <v>73.68421052631578</v>
      </c>
    </row>
    <row r="77" spans="3:7" ht="20.100000000000001" customHeight="1" x14ac:dyDescent="0.3">
      <c r="C77" s="12" t="s">
        <v>124</v>
      </c>
      <c r="D77" s="12">
        <v>25090060</v>
      </c>
      <c r="E77" s="23">
        <v>32.5</v>
      </c>
      <c r="F77" s="42">
        <f t="shared" si="4"/>
        <v>70</v>
      </c>
      <c r="G77" s="6">
        <f t="shared" si="5"/>
        <v>73.68421052631578</v>
      </c>
    </row>
    <row r="78" spans="3:7" ht="20.100000000000001" customHeight="1" x14ac:dyDescent="0.3">
      <c r="C78" s="12" t="s">
        <v>74</v>
      </c>
      <c r="D78" s="12">
        <v>25090071</v>
      </c>
      <c r="E78" s="23">
        <v>32.5</v>
      </c>
      <c r="F78" s="42">
        <f t="shared" si="4"/>
        <v>70</v>
      </c>
      <c r="G78" s="6">
        <f t="shared" si="5"/>
        <v>73.68421052631578</v>
      </c>
    </row>
    <row r="79" spans="3:7" ht="20.100000000000001" customHeight="1" x14ac:dyDescent="0.3">
      <c r="C79" s="12" t="s">
        <v>123</v>
      </c>
      <c r="D79" s="12">
        <v>25090092</v>
      </c>
      <c r="E79" s="23">
        <v>32.5</v>
      </c>
      <c r="F79" s="42">
        <f t="shared" si="4"/>
        <v>70</v>
      </c>
      <c r="G79" s="6">
        <f t="shared" si="5"/>
        <v>73.68421052631578</v>
      </c>
    </row>
    <row r="80" spans="3:7" ht="20.100000000000001" customHeight="1" x14ac:dyDescent="0.3">
      <c r="C80" s="12" t="s">
        <v>43</v>
      </c>
      <c r="D80" s="12">
        <v>25090099</v>
      </c>
      <c r="E80" s="23">
        <v>32.5</v>
      </c>
      <c r="F80" s="42">
        <f t="shared" si="4"/>
        <v>70</v>
      </c>
      <c r="G80" s="6">
        <f t="shared" si="5"/>
        <v>73.68421052631578</v>
      </c>
    </row>
    <row r="81" spans="3:7" ht="20.100000000000001" customHeight="1" x14ac:dyDescent="0.3">
      <c r="C81" s="12" t="s">
        <v>32</v>
      </c>
      <c r="D81" s="12">
        <v>25090116</v>
      </c>
      <c r="E81" s="12">
        <v>32.5</v>
      </c>
      <c r="F81" s="42">
        <f t="shared" si="4"/>
        <v>70</v>
      </c>
      <c r="G81" s="6">
        <f t="shared" si="5"/>
        <v>73.68421052631578</v>
      </c>
    </row>
    <row r="82" spans="3:7" ht="20.100000000000001" customHeight="1" x14ac:dyDescent="0.3">
      <c r="C82" s="46" t="s">
        <v>100</v>
      </c>
      <c r="D82" s="46">
        <v>25090023</v>
      </c>
      <c r="E82" s="46">
        <v>30</v>
      </c>
      <c r="F82" s="42">
        <f t="shared" si="4"/>
        <v>78</v>
      </c>
      <c r="G82" s="6">
        <f t="shared" si="5"/>
        <v>82.10526315789474</v>
      </c>
    </row>
    <row r="83" spans="3:7" ht="20.100000000000001" customHeight="1" x14ac:dyDescent="0.3">
      <c r="C83" s="12" t="s">
        <v>139</v>
      </c>
      <c r="D83" s="12">
        <v>25090024</v>
      </c>
      <c r="E83" s="23">
        <v>30</v>
      </c>
      <c r="F83" s="42">
        <f t="shared" si="4"/>
        <v>78</v>
      </c>
      <c r="G83" s="6">
        <f t="shared" si="5"/>
        <v>82.10526315789474</v>
      </c>
    </row>
    <row r="84" spans="3:7" ht="20.100000000000001" customHeight="1" x14ac:dyDescent="0.3">
      <c r="C84" s="12" t="s">
        <v>66</v>
      </c>
      <c r="D84" s="12">
        <v>25090026</v>
      </c>
      <c r="E84" s="23">
        <v>30</v>
      </c>
      <c r="F84" s="42">
        <f t="shared" si="4"/>
        <v>78</v>
      </c>
      <c r="G84" s="6">
        <f t="shared" si="5"/>
        <v>82.10526315789474</v>
      </c>
    </row>
    <row r="85" spans="3:7" ht="20.100000000000001" customHeight="1" x14ac:dyDescent="0.3">
      <c r="C85" s="12" t="s">
        <v>42</v>
      </c>
      <c r="D85" s="12">
        <v>25090027</v>
      </c>
      <c r="E85" s="23">
        <v>30</v>
      </c>
      <c r="F85" s="42">
        <f t="shared" si="4"/>
        <v>78</v>
      </c>
      <c r="G85" s="6">
        <f t="shared" si="5"/>
        <v>82.10526315789474</v>
      </c>
    </row>
    <row r="86" spans="3:7" ht="20.100000000000001" customHeight="1" x14ac:dyDescent="0.3">
      <c r="C86" s="12" t="s">
        <v>38</v>
      </c>
      <c r="D86" s="12">
        <v>25090007</v>
      </c>
      <c r="E86" s="23">
        <v>27.5</v>
      </c>
      <c r="F86" s="42">
        <f t="shared" si="4"/>
        <v>82</v>
      </c>
      <c r="G86" s="6">
        <f t="shared" si="5"/>
        <v>86.31578947368422</v>
      </c>
    </row>
    <row r="87" spans="3:7" ht="20.100000000000001" customHeight="1" x14ac:dyDescent="0.3">
      <c r="C87" s="12" t="s">
        <v>89</v>
      </c>
      <c r="D87" s="12">
        <v>25090031</v>
      </c>
      <c r="E87" s="23">
        <v>27.5</v>
      </c>
      <c r="F87" s="42">
        <f t="shared" si="4"/>
        <v>82</v>
      </c>
      <c r="G87" s="6">
        <f t="shared" si="5"/>
        <v>86.31578947368422</v>
      </c>
    </row>
    <row r="88" spans="3:7" ht="20.100000000000001" customHeight="1" x14ac:dyDescent="0.3">
      <c r="C88" s="46" t="s">
        <v>93</v>
      </c>
      <c r="D88" s="46">
        <v>25090002</v>
      </c>
      <c r="E88" s="46">
        <v>25</v>
      </c>
      <c r="F88" s="42">
        <f t="shared" si="4"/>
        <v>84</v>
      </c>
      <c r="G88" s="6">
        <f t="shared" si="5"/>
        <v>88.421052631578945</v>
      </c>
    </row>
    <row r="89" spans="3:7" ht="20.100000000000001" customHeight="1" x14ac:dyDescent="0.3">
      <c r="C89" s="12" t="s">
        <v>122</v>
      </c>
      <c r="D89" s="12">
        <v>25090046</v>
      </c>
      <c r="E89" s="23">
        <v>25</v>
      </c>
      <c r="F89" s="42">
        <f t="shared" si="4"/>
        <v>84</v>
      </c>
      <c r="G89" s="6">
        <f t="shared" si="5"/>
        <v>88.421052631578945</v>
      </c>
    </row>
    <row r="90" spans="3:7" ht="20.100000000000001" customHeight="1" x14ac:dyDescent="0.3">
      <c r="C90" s="12" t="s">
        <v>150</v>
      </c>
      <c r="D90" s="12">
        <v>25090057</v>
      </c>
      <c r="E90" s="23">
        <v>25</v>
      </c>
      <c r="F90" s="42">
        <f t="shared" si="4"/>
        <v>84</v>
      </c>
      <c r="G90" s="6">
        <f t="shared" si="5"/>
        <v>88.421052631578945</v>
      </c>
    </row>
    <row r="91" spans="3:7" ht="20.100000000000001" customHeight="1" x14ac:dyDescent="0.3">
      <c r="C91" s="12" t="s">
        <v>44</v>
      </c>
      <c r="D91" s="12">
        <v>25090100</v>
      </c>
      <c r="E91" s="23">
        <v>25</v>
      </c>
      <c r="F91" s="42">
        <f t="shared" si="4"/>
        <v>84</v>
      </c>
      <c r="G91" s="6">
        <f t="shared" si="5"/>
        <v>88.421052631578945</v>
      </c>
    </row>
    <row r="92" spans="3:7" ht="20.100000000000001" customHeight="1" x14ac:dyDescent="0.3">
      <c r="C92" s="12" t="s">
        <v>69</v>
      </c>
      <c r="D92" s="12">
        <v>25090112</v>
      </c>
      <c r="E92" s="12">
        <v>25</v>
      </c>
      <c r="F92" s="42">
        <f t="shared" si="4"/>
        <v>84</v>
      </c>
      <c r="G92" s="6">
        <f t="shared" si="5"/>
        <v>88.421052631578945</v>
      </c>
    </row>
    <row r="93" spans="3:7" ht="20.100000000000001" customHeight="1" x14ac:dyDescent="0.3">
      <c r="C93" s="12" t="s">
        <v>48</v>
      </c>
      <c r="D93" s="12">
        <v>25090037</v>
      </c>
      <c r="E93" s="23">
        <v>22.5</v>
      </c>
      <c r="F93" s="42">
        <f t="shared" si="4"/>
        <v>89</v>
      </c>
      <c r="G93" s="6">
        <f t="shared" si="5"/>
        <v>93.684210526315795</v>
      </c>
    </row>
    <row r="94" spans="3:7" ht="20.100000000000001" customHeight="1" x14ac:dyDescent="0.3">
      <c r="C94" s="12" t="s">
        <v>52</v>
      </c>
      <c r="D94" s="12">
        <v>25090041</v>
      </c>
      <c r="E94" s="23">
        <v>22.5</v>
      </c>
      <c r="F94" s="42">
        <f t="shared" si="4"/>
        <v>89</v>
      </c>
      <c r="G94" s="6">
        <f t="shared" si="5"/>
        <v>93.684210526315795</v>
      </c>
    </row>
    <row r="95" spans="3:7" ht="20.100000000000001" customHeight="1" x14ac:dyDescent="0.3">
      <c r="C95" s="12" t="s">
        <v>79</v>
      </c>
      <c r="D95" s="12">
        <v>25090078</v>
      </c>
      <c r="E95" s="23">
        <v>22.5</v>
      </c>
      <c r="F95" s="42">
        <f t="shared" si="4"/>
        <v>89</v>
      </c>
      <c r="G95" s="6">
        <f t="shared" si="5"/>
        <v>93.684210526315795</v>
      </c>
    </row>
    <row r="96" spans="3:7" ht="20.100000000000001" customHeight="1" x14ac:dyDescent="0.3">
      <c r="C96" s="12" t="s">
        <v>130</v>
      </c>
      <c r="D96" s="12">
        <v>25090025</v>
      </c>
      <c r="E96" s="23">
        <v>20</v>
      </c>
      <c r="F96" s="42">
        <f t="shared" si="4"/>
        <v>92</v>
      </c>
      <c r="G96" s="6">
        <f t="shared" si="5"/>
        <v>96.84210526315789</v>
      </c>
    </row>
    <row r="97" spans="3:7" ht="20.100000000000001" customHeight="1" x14ac:dyDescent="0.3">
      <c r="C97" s="12" t="s">
        <v>140</v>
      </c>
      <c r="D97" s="12">
        <v>25090032</v>
      </c>
      <c r="E97" s="23">
        <v>20</v>
      </c>
      <c r="F97" s="42">
        <f t="shared" si="4"/>
        <v>92</v>
      </c>
      <c r="G97" s="6">
        <f t="shared" si="5"/>
        <v>96.84210526315789</v>
      </c>
    </row>
    <row r="98" spans="3:7" ht="20.100000000000001" customHeight="1" x14ac:dyDescent="0.3">
      <c r="C98" s="12" t="s">
        <v>72</v>
      </c>
      <c r="D98" s="12">
        <v>25090073</v>
      </c>
      <c r="E98" s="23">
        <v>20</v>
      </c>
      <c r="F98" s="42">
        <f t="shared" si="4"/>
        <v>92</v>
      </c>
      <c r="G98" s="6">
        <f t="shared" si="5"/>
        <v>96.84210526315789</v>
      </c>
    </row>
    <row r="99" spans="3:7" ht="20.100000000000001" customHeight="1" x14ac:dyDescent="0.3">
      <c r="C99" s="12" t="s">
        <v>163</v>
      </c>
      <c r="D99" s="12">
        <v>25090098</v>
      </c>
      <c r="E99" s="23">
        <v>2.5</v>
      </c>
      <c r="F99" s="42">
        <f t="shared" si="4"/>
        <v>95</v>
      </c>
      <c r="G99" s="6">
        <f>F99/96*100</f>
        <v>98.958333333333343</v>
      </c>
    </row>
    <row r="100" spans="3:7" ht="20.100000000000001" customHeight="1" x14ac:dyDescent="0.3">
      <c r="C100" s="12" t="s">
        <v>127</v>
      </c>
      <c r="D100" s="12">
        <v>25090011</v>
      </c>
      <c r="E100" s="23">
        <v>0</v>
      </c>
      <c r="F100" s="42">
        <v>121</v>
      </c>
      <c r="G100" s="6">
        <f>F100/121*100</f>
        <v>100</v>
      </c>
    </row>
    <row r="101" spans="3:7" ht="20.100000000000001" customHeight="1" x14ac:dyDescent="0.3">
      <c r="C101" s="12" t="s">
        <v>55</v>
      </c>
      <c r="D101" s="12">
        <v>25090019</v>
      </c>
      <c r="E101" s="23">
        <v>0</v>
      </c>
      <c r="F101" s="42">
        <v>121</v>
      </c>
      <c r="G101" s="6">
        <f>F101/121*100</f>
        <v>100</v>
      </c>
    </row>
    <row r="102" spans="3:7" ht="20.100000000000001" customHeight="1" x14ac:dyDescent="0.3">
      <c r="C102" s="12" t="s">
        <v>75</v>
      </c>
      <c r="D102" s="12">
        <v>25090021</v>
      </c>
      <c r="E102" s="23">
        <v>0</v>
      </c>
      <c r="F102" s="42">
        <v>121</v>
      </c>
      <c r="G102" s="6">
        <f t="shared" ref="G102:G126" si="6">F102/121*100</f>
        <v>100</v>
      </c>
    </row>
    <row r="103" spans="3:7" ht="20.100000000000001" customHeight="1" x14ac:dyDescent="0.3">
      <c r="C103" s="12" t="s">
        <v>40</v>
      </c>
      <c r="D103" s="12">
        <v>25090022</v>
      </c>
      <c r="E103" s="23">
        <v>0</v>
      </c>
      <c r="F103" s="42">
        <v>121</v>
      </c>
      <c r="G103" s="6">
        <f t="shared" si="6"/>
        <v>100</v>
      </c>
    </row>
    <row r="104" spans="3:7" ht="20.100000000000001" customHeight="1" x14ac:dyDescent="0.3">
      <c r="C104" s="12" t="s">
        <v>103</v>
      </c>
      <c r="D104" s="12">
        <v>25090029</v>
      </c>
      <c r="E104" s="23">
        <v>0</v>
      </c>
      <c r="F104" s="42">
        <v>121</v>
      </c>
      <c r="G104" s="6">
        <f t="shared" si="6"/>
        <v>100</v>
      </c>
    </row>
    <row r="105" spans="3:7" ht="20.100000000000001" customHeight="1" x14ac:dyDescent="0.3">
      <c r="C105" s="12" t="s">
        <v>39</v>
      </c>
      <c r="D105" s="12">
        <v>25090036</v>
      </c>
      <c r="E105" s="23">
        <v>0</v>
      </c>
      <c r="F105" s="42">
        <v>121</v>
      </c>
      <c r="G105" s="6">
        <f t="shared" si="6"/>
        <v>100</v>
      </c>
    </row>
    <row r="106" spans="3:7" ht="20.100000000000001" customHeight="1" x14ac:dyDescent="0.3">
      <c r="C106" s="12" t="s">
        <v>137</v>
      </c>
      <c r="D106" s="12">
        <v>25090050</v>
      </c>
      <c r="E106" s="23">
        <v>0</v>
      </c>
      <c r="F106" s="42">
        <v>121</v>
      </c>
      <c r="G106" s="6">
        <f t="shared" si="6"/>
        <v>100</v>
      </c>
    </row>
    <row r="107" spans="3:7" ht="20.100000000000001" customHeight="1" x14ac:dyDescent="0.3">
      <c r="C107" s="12" t="s">
        <v>146</v>
      </c>
      <c r="D107" s="12">
        <v>25090052</v>
      </c>
      <c r="E107" s="23">
        <v>0</v>
      </c>
      <c r="F107" s="42">
        <v>121</v>
      </c>
      <c r="G107" s="6">
        <f t="shared" si="6"/>
        <v>100</v>
      </c>
    </row>
    <row r="108" spans="3:7" ht="20.100000000000001" customHeight="1" x14ac:dyDescent="0.3">
      <c r="C108" s="12" t="s">
        <v>121</v>
      </c>
      <c r="D108" s="12">
        <v>25090056</v>
      </c>
      <c r="E108" s="23">
        <v>0</v>
      </c>
      <c r="F108" s="42">
        <v>121</v>
      </c>
      <c r="G108" s="6">
        <f t="shared" si="6"/>
        <v>100</v>
      </c>
    </row>
    <row r="109" spans="3:7" ht="20.100000000000001" customHeight="1" x14ac:dyDescent="0.3">
      <c r="C109" s="12" t="s">
        <v>91</v>
      </c>
      <c r="D109" s="12">
        <v>25090065</v>
      </c>
      <c r="E109" s="23">
        <v>0</v>
      </c>
      <c r="F109" s="42">
        <v>121</v>
      </c>
      <c r="G109" s="6">
        <f t="shared" si="6"/>
        <v>100</v>
      </c>
    </row>
    <row r="110" spans="3:7" ht="20.100000000000001" customHeight="1" x14ac:dyDescent="0.3">
      <c r="C110" s="12" t="s">
        <v>71</v>
      </c>
      <c r="D110" s="12">
        <v>25090068</v>
      </c>
      <c r="E110" s="23">
        <v>0</v>
      </c>
      <c r="F110" s="42">
        <v>121</v>
      </c>
      <c r="G110" s="6">
        <f t="shared" si="6"/>
        <v>100</v>
      </c>
    </row>
    <row r="111" spans="3:7" ht="20.100000000000001" customHeight="1" x14ac:dyDescent="0.3">
      <c r="C111" s="12" t="s">
        <v>31</v>
      </c>
      <c r="D111" s="12">
        <v>25090075</v>
      </c>
      <c r="E111" s="23">
        <v>0</v>
      </c>
      <c r="F111" s="42">
        <v>121</v>
      </c>
      <c r="G111" s="6">
        <f t="shared" si="6"/>
        <v>100</v>
      </c>
    </row>
    <row r="112" spans="3:7" ht="20.100000000000001" customHeight="1" x14ac:dyDescent="0.3">
      <c r="C112" s="46" t="s">
        <v>82</v>
      </c>
      <c r="D112" s="46">
        <v>25090079</v>
      </c>
      <c r="E112" s="46">
        <v>0</v>
      </c>
      <c r="F112" s="42">
        <v>121</v>
      </c>
      <c r="G112" s="6">
        <f t="shared" si="6"/>
        <v>100</v>
      </c>
    </row>
    <row r="113" spans="3:7" ht="20.100000000000001" customHeight="1" x14ac:dyDescent="0.3">
      <c r="C113" s="12" t="s">
        <v>76</v>
      </c>
      <c r="D113" s="12">
        <v>25090080</v>
      </c>
      <c r="E113" s="23">
        <v>0</v>
      </c>
      <c r="F113" s="42">
        <v>121</v>
      </c>
      <c r="G113" s="6">
        <f t="shared" si="6"/>
        <v>100</v>
      </c>
    </row>
    <row r="114" spans="3:7" ht="20.100000000000001" customHeight="1" x14ac:dyDescent="0.3">
      <c r="C114" s="12" t="s">
        <v>156</v>
      </c>
      <c r="D114" s="12">
        <v>25090084</v>
      </c>
      <c r="E114" s="23">
        <v>0</v>
      </c>
      <c r="F114" s="42">
        <v>121</v>
      </c>
      <c r="G114" s="6">
        <f t="shared" si="6"/>
        <v>100</v>
      </c>
    </row>
    <row r="115" spans="3:7" ht="20.100000000000001" customHeight="1" x14ac:dyDescent="0.3">
      <c r="C115" s="12" t="s">
        <v>94</v>
      </c>
      <c r="D115" s="12">
        <v>25090085</v>
      </c>
      <c r="E115" s="23">
        <v>0</v>
      </c>
      <c r="F115" s="42">
        <v>121</v>
      </c>
      <c r="G115" s="6">
        <f t="shared" si="6"/>
        <v>100</v>
      </c>
    </row>
    <row r="116" spans="3:7" ht="20.100000000000001" customHeight="1" x14ac:dyDescent="0.3">
      <c r="C116" s="12" t="s">
        <v>126</v>
      </c>
      <c r="D116" s="12">
        <v>25090086</v>
      </c>
      <c r="E116" s="23">
        <v>0</v>
      </c>
      <c r="F116" s="42">
        <v>121</v>
      </c>
      <c r="G116" s="6">
        <f t="shared" si="6"/>
        <v>100</v>
      </c>
    </row>
    <row r="117" spans="3:7" ht="20.100000000000001" customHeight="1" x14ac:dyDescent="0.3">
      <c r="C117" s="12" t="s">
        <v>98</v>
      </c>
      <c r="D117" s="12">
        <v>25090091</v>
      </c>
      <c r="E117" s="23">
        <v>0</v>
      </c>
      <c r="F117" s="42">
        <v>121</v>
      </c>
      <c r="G117" s="6">
        <f t="shared" si="6"/>
        <v>100</v>
      </c>
    </row>
    <row r="118" spans="3:7" ht="20.100000000000001" customHeight="1" x14ac:dyDescent="0.3">
      <c r="C118" s="12" t="s">
        <v>162</v>
      </c>
      <c r="D118" s="12">
        <v>25090097</v>
      </c>
      <c r="E118" s="23">
        <v>0</v>
      </c>
      <c r="F118" s="42">
        <v>121</v>
      </c>
      <c r="G118" s="6">
        <f t="shared" si="6"/>
        <v>100</v>
      </c>
    </row>
    <row r="119" spans="3:7" ht="20.100000000000001" customHeight="1" x14ac:dyDescent="0.3">
      <c r="C119" s="12" t="s">
        <v>164</v>
      </c>
      <c r="D119" s="12">
        <v>25090101</v>
      </c>
      <c r="E119" s="23">
        <v>0</v>
      </c>
      <c r="F119" s="42">
        <v>121</v>
      </c>
      <c r="G119" s="6">
        <f t="shared" si="6"/>
        <v>100</v>
      </c>
    </row>
    <row r="120" spans="3:7" ht="20.100000000000001" customHeight="1" x14ac:dyDescent="0.3">
      <c r="C120" s="12" t="s">
        <v>133</v>
      </c>
      <c r="D120" s="12">
        <v>25090102</v>
      </c>
      <c r="E120" s="23">
        <v>0</v>
      </c>
      <c r="F120" s="42">
        <v>121</v>
      </c>
      <c r="G120" s="6">
        <f t="shared" si="6"/>
        <v>100</v>
      </c>
    </row>
    <row r="121" spans="3:7" ht="20.100000000000001" customHeight="1" x14ac:dyDescent="0.3">
      <c r="C121" s="12" t="s">
        <v>92</v>
      </c>
      <c r="D121" s="12">
        <v>25090105</v>
      </c>
      <c r="E121" s="12">
        <v>0</v>
      </c>
      <c r="F121" s="42">
        <v>121</v>
      </c>
      <c r="G121" s="6">
        <f t="shared" si="6"/>
        <v>100</v>
      </c>
    </row>
    <row r="122" spans="3:7" ht="20.100000000000001" customHeight="1" x14ac:dyDescent="0.3">
      <c r="C122" s="12" t="s">
        <v>88</v>
      </c>
      <c r="D122" s="12">
        <v>25090109</v>
      </c>
      <c r="E122" s="12">
        <v>0</v>
      </c>
      <c r="F122" s="42">
        <v>121</v>
      </c>
      <c r="G122" s="6">
        <f t="shared" si="6"/>
        <v>100</v>
      </c>
    </row>
    <row r="123" spans="3:7" ht="20.100000000000001" customHeight="1" x14ac:dyDescent="0.3">
      <c r="C123" s="46" t="s">
        <v>131</v>
      </c>
      <c r="D123" s="46">
        <v>25090114</v>
      </c>
      <c r="E123" s="46">
        <v>0</v>
      </c>
      <c r="F123" s="42">
        <v>121</v>
      </c>
      <c r="G123" s="6">
        <f t="shared" si="6"/>
        <v>100</v>
      </c>
    </row>
    <row r="124" spans="3:7" x14ac:dyDescent="0.3">
      <c r="C124" s="12" t="s">
        <v>56</v>
      </c>
      <c r="D124" s="12">
        <v>25090117</v>
      </c>
      <c r="E124" s="12">
        <v>0</v>
      </c>
      <c r="F124" s="42">
        <v>121</v>
      </c>
      <c r="G124" s="6">
        <f t="shared" si="6"/>
        <v>100</v>
      </c>
    </row>
    <row r="125" spans="3:7" x14ac:dyDescent="0.3">
      <c r="C125" s="12" t="s">
        <v>104</v>
      </c>
      <c r="D125" s="12">
        <v>25090119</v>
      </c>
      <c r="E125" s="12">
        <v>0</v>
      </c>
      <c r="F125" s="42">
        <v>121</v>
      </c>
      <c r="G125" s="6">
        <f t="shared" si="6"/>
        <v>100</v>
      </c>
    </row>
    <row r="126" spans="3:7" x14ac:dyDescent="0.3">
      <c r="C126" s="12" t="s">
        <v>30</v>
      </c>
      <c r="D126" s="12">
        <v>25090121</v>
      </c>
      <c r="E126" s="12">
        <v>0</v>
      </c>
      <c r="F126" s="42">
        <v>121</v>
      </c>
      <c r="G126" s="6">
        <f t="shared" si="6"/>
        <v>100</v>
      </c>
    </row>
  </sheetData>
  <sortState xmlns:xlrd2="http://schemas.microsoft.com/office/spreadsheetml/2017/richdata2" ref="C5:G126">
    <sortCondition descending="1" ref="E5:E126"/>
  </sortState>
  <mergeCells count="1">
    <mergeCell ref="C1:T2"/>
  </mergeCells>
  <phoneticPr fontId="1" type="noConversion"/>
  <pageMargins left="1.62" right="0.9" top="0.75" bottom="0.75" header="0.3" footer="0.3"/>
  <pageSetup paperSize="9" scale="3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E29ED-C050-4216-8816-646037AF65AB}">
  <sheetPr>
    <pageSetUpPr fitToPage="1"/>
  </sheetPr>
  <dimension ref="B2:J46"/>
  <sheetViews>
    <sheetView showGridLines="0" topLeftCell="A7" workbookViewId="0">
      <selection sqref="A1:L50"/>
    </sheetView>
  </sheetViews>
  <sheetFormatPr defaultRowHeight="15" x14ac:dyDescent="0.3"/>
  <cols>
    <col min="1" max="3" width="9" style="13"/>
    <col min="4" max="4" width="9" style="13" bestFit="1" customWidth="1"/>
    <col min="5" max="9" width="9" style="13" customWidth="1"/>
    <col min="10" max="10" width="11.75" style="13" bestFit="1" customWidth="1"/>
    <col min="11" max="16384" width="9" style="13"/>
  </cols>
  <sheetData>
    <row r="2" spans="2:10" ht="27.75" x14ac:dyDescent="0.3">
      <c r="B2" s="49" t="s">
        <v>169</v>
      </c>
      <c r="C2" s="49"/>
      <c r="D2" s="49"/>
      <c r="E2" s="49"/>
      <c r="F2" s="49"/>
      <c r="G2" s="49"/>
      <c r="H2" s="49"/>
      <c r="I2" s="49"/>
      <c r="J2" s="49"/>
    </row>
    <row r="3" spans="2:10" ht="7.5" customHeight="1" x14ac:dyDescent="0.3">
      <c r="B3" s="33"/>
      <c r="C3" s="33"/>
      <c r="D3" s="33"/>
      <c r="E3" s="33"/>
      <c r="F3" s="33"/>
      <c r="G3" s="33"/>
      <c r="H3" s="33"/>
      <c r="I3" s="33"/>
    </row>
    <row r="4" spans="2:10" x14ac:dyDescent="0.3">
      <c r="B4" s="17" t="s">
        <v>15</v>
      </c>
      <c r="C4" s="29" t="s">
        <v>16</v>
      </c>
      <c r="E4" s="17" t="s">
        <v>4</v>
      </c>
      <c r="F4" s="29">
        <f>[1]전체통계표!AB51</f>
        <v>121</v>
      </c>
      <c r="G4" s="17" t="s">
        <v>17</v>
      </c>
      <c r="H4" s="32">
        <f>[1]산업재산권법통계표!V48</f>
        <v>63.9</v>
      </c>
      <c r="I4" s="17" t="s">
        <v>18</v>
      </c>
      <c r="J4" s="29">
        <v>40</v>
      </c>
    </row>
    <row r="5" spans="2:10" ht="9" customHeight="1" x14ac:dyDescent="0.3">
      <c r="B5" s="34"/>
      <c r="C5" s="34"/>
      <c r="D5" s="34"/>
      <c r="E5" s="14"/>
      <c r="F5" s="34"/>
      <c r="G5" s="34"/>
      <c r="H5" s="34"/>
      <c r="I5" s="34"/>
    </row>
    <row r="6" spans="2:10" x14ac:dyDescent="0.3">
      <c r="B6" s="17" t="s">
        <v>12</v>
      </c>
      <c r="C6" s="17" t="s">
        <v>13</v>
      </c>
      <c r="D6" s="17" t="s">
        <v>23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 t="s">
        <v>14</v>
      </c>
    </row>
    <row r="7" spans="2:10" ht="16.5" x14ac:dyDescent="0.3">
      <c r="B7" s="23">
        <v>1</v>
      </c>
      <c r="C7" s="23">
        <v>2.5</v>
      </c>
      <c r="D7" s="35">
        <f>40/97*100</f>
        <v>41.237113402061851</v>
      </c>
      <c r="E7" s="46">
        <v>23</v>
      </c>
      <c r="F7" s="46">
        <v>23</v>
      </c>
      <c r="G7" s="46">
        <v>6</v>
      </c>
      <c r="H7" s="46">
        <v>40</v>
      </c>
      <c r="I7" s="46">
        <v>5</v>
      </c>
      <c r="J7" s="36" t="s">
        <v>26</v>
      </c>
    </row>
    <row r="8" spans="2:10" ht="16.5" x14ac:dyDescent="0.3">
      <c r="B8" s="23">
        <v>2</v>
      </c>
      <c r="C8" s="23">
        <v>2.5</v>
      </c>
      <c r="D8" s="35">
        <f>43/98*100</f>
        <v>43.877551020408163</v>
      </c>
      <c r="E8" s="46">
        <v>2</v>
      </c>
      <c r="F8" s="46">
        <v>11</v>
      </c>
      <c r="G8" s="46">
        <v>36</v>
      </c>
      <c r="H8" s="46">
        <v>43</v>
      </c>
      <c r="I8" s="46">
        <v>4</v>
      </c>
      <c r="J8" s="36" t="s">
        <v>24</v>
      </c>
    </row>
    <row r="9" spans="2:10" ht="16.5" x14ac:dyDescent="0.3">
      <c r="B9" s="23">
        <v>3</v>
      </c>
      <c r="C9" s="23">
        <v>2.5</v>
      </c>
      <c r="D9" s="35">
        <f>80/98*100</f>
        <v>81.632653061224488</v>
      </c>
      <c r="E9" s="46">
        <v>80</v>
      </c>
      <c r="F9" s="46">
        <v>0</v>
      </c>
      <c r="G9" s="46">
        <v>10</v>
      </c>
      <c r="H9" s="46">
        <v>5</v>
      </c>
      <c r="I9" s="46">
        <v>2</v>
      </c>
      <c r="J9" s="36" t="s">
        <v>26</v>
      </c>
    </row>
    <row r="10" spans="2:10" ht="16.5" x14ac:dyDescent="0.3">
      <c r="B10" s="23">
        <v>4</v>
      </c>
      <c r="C10" s="23">
        <v>2.5</v>
      </c>
      <c r="D10" s="35">
        <f>75/98*100</f>
        <v>76.530612244897952</v>
      </c>
      <c r="E10" s="46">
        <v>2</v>
      </c>
      <c r="F10" s="46">
        <v>18</v>
      </c>
      <c r="G10" s="46">
        <v>2</v>
      </c>
      <c r="H10" s="46">
        <v>0</v>
      </c>
      <c r="I10" s="46">
        <v>75</v>
      </c>
      <c r="J10" s="36" t="s">
        <v>26</v>
      </c>
    </row>
    <row r="11" spans="2:10" ht="16.5" x14ac:dyDescent="0.3">
      <c r="B11" s="23">
        <v>5</v>
      </c>
      <c r="C11" s="23">
        <v>2.5</v>
      </c>
      <c r="D11" s="35">
        <f>59/98*100</f>
        <v>60.204081632653065</v>
      </c>
      <c r="E11" s="46">
        <v>59</v>
      </c>
      <c r="F11" s="46">
        <v>22</v>
      </c>
      <c r="G11" s="46">
        <v>6</v>
      </c>
      <c r="H11" s="46">
        <v>5</v>
      </c>
      <c r="I11" s="46">
        <v>5</v>
      </c>
      <c r="J11" s="36" t="s">
        <v>24</v>
      </c>
    </row>
    <row r="12" spans="2:10" ht="16.5" x14ac:dyDescent="0.3">
      <c r="B12" s="23">
        <v>6</v>
      </c>
      <c r="C12" s="23">
        <v>2.5</v>
      </c>
      <c r="D12" s="35">
        <f>62/98*100</f>
        <v>63.265306122448983</v>
      </c>
      <c r="E12" s="46">
        <v>5</v>
      </c>
      <c r="F12" s="46">
        <v>62</v>
      </c>
      <c r="G12" s="46">
        <v>14</v>
      </c>
      <c r="H12" s="46">
        <v>6</v>
      </c>
      <c r="I12" s="46">
        <v>9</v>
      </c>
      <c r="J12" s="36" t="s">
        <v>24</v>
      </c>
    </row>
    <row r="13" spans="2:10" ht="16.5" x14ac:dyDescent="0.3">
      <c r="B13" s="23">
        <v>7</v>
      </c>
      <c r="C13" s="23">
        <v>2.5</v>
      </c>
      <c r="D13" s="35">
        <f>72/98*100</f>
        <v>73.469387755102048</v>
      </c>
      <c r="E13" s="46">
        <v>1</v>
      </c>
      <c r="F13" s="46">
        <v>16</v>
      </c>
      <c r="G13" s="46">
        <v>72</v>
      </c>
      <c r="H13" s="46">
        <v>4</v>
      </c>
      <c r="I13" s="46">
        <v>4</v>
      </c>
      <c r="J13" s="36" t="s">
        <v>24</v>
      </c>
    </row>
    <row r="14" spans="2:10" ht="16.5" x14ac:dyDescent="0.3">
      <c r="B14" s="23">
        <v>8</v>
      </c>
      <c r="C14" s="23">
        <v>2.5</v>
      </c>
      <c r="D14" s="35">
        <f>62/98*100</f>
        <v>63.265306122448983</v>
      </c>
      <c r="E14" s="46">
        <v>0</v>
      </c>
      <c r="F14" s="46">
        <v>17</v>
      </c>
      <c r="G14" s="46">
        <v>62</v>
      </c>
      <c r="H14" s="46">
        <v>18</v>
      </c>
      <c r="I14" s="46">
        <v>0</v>
      </c>
      <c r="J14" s="36" t="s">
        <v>24</v>
      </c>
    </row>
    <row r="15" spans="2:10" ht="16.5" x14ac:dyDescent="0.3">
      <c r="B15" s="23">
        <v>9</v>
      </c>
      <c r="C15" s="23">
        <v>2.5</v>
      </c>
      <c r="D15" s="35">
        <f>82/98*100</f>
        <v>83.673469387755105</v>
      </c>
      <c r="E15" s="46">
        <v>3</v>
      </c>
      <c r="F15" s="46">
        <v>3</v>
      </c>
      <c r="G15" s="46">
        <v>6</v>
      </c>
      <c r="H15" s="46">
        <v>82</v>
      </c>
      <c r="I15" s="46">
        <v>3</v>
      </c>
      <c r="J15" s="36" t="s">
        <v>24</v>
      </c>
    </row>
    <row r="16" spans="2:10" ht="16.5" x14ac:dyDescent="0.3">
      <c r="B16" s="23">
        <v>10</v>
      </c>
      <c r="C16" s="23">
        <v>2.5</v>
      </c>
      <c r="D16" s="35">
        <f>85/98*100</f>
        <v>86.734693877551024</v>
      </c>
      <c r="E16" s="46">
        <v>0</v>
      </c>
      <c r="F16" s="46">
        <v>2</v>
      </c>
      <c r="G16" s="46">
        <v>2</v>
      </c>
      <c r="H16" s="46">
        <v>85</v>
      </c>
      <c r="I16" s="46">
        <v>8</v>
      </c>
      <c r="J16" s="36" t="s">
        <v>24</v>
      </c>
    </row>
    <row r="17" spans="2:10" ht="16.5" x14ac:dyDescent="0.3">
      <c r="B17" s="23">
        <v>11</v>
      </c>
      <c r="C17" s="23">
        <v>2.5</v>
      </c>
      <c r="D17" s="35">
        <f>88/98*100</f>
        <v>89.795918367346943</v>
      </c>
      <c r="E17" s="46">
        <v>0</v>
      </c>
      <c r="F17" s="46">
        <v>88</v>
      </c>
      <c r="G17" s="46">
        <v>4</v>
      </c>
      <c r="H17" s="46">
        <v>3</v>
      </c>
      <c r="I17" s="46">
        <v>2</v>
      </c>
      <c r="J17" s="36" t="s">
        <v>24</v>
      </c>
    </row>
    <row r="18" spans="2:10" ht="16.5" x14ac:dyDescent="0.3">
      <c r="B18" s="23">
        <v>12</v>
      </c>
      <c r="C18" s="23">
        <v>2.5</v>
      </c>
      <c r="D18" s="35">
        <f>61/98*100</f>
        <v>62.244897959183675</v>
      </c>
      <c r="E18" s="46">
        <v>9</v>
      </c>
      <c r="F18" s="46">
        <v>11</v>
      </c>
      <c r="G18" s="46">
        <v>61</v>
      </c>
      <c r="H18" s="46">
        <v>13</v>
      </c>
      <c r="I18" s="46">
        <v>3</v>
      </c>
      <c r="J18" s="36" t="s">
        <v>24</v>
      </c>
    </row>
    <row r="19" spans="2:10" ht="16.5" x14ac:dyDescent="0.3">
      <c r="B19" s="23">
        <v>13</v>
      </c>
      <c r="C19" s="23">
        <v>2.5</v>
      </c>
      <c r="D19" s="35">
        <f>64/98*100</f>
        <v>65.306122448979593</v>
      </c>
      <c r="E19" s="46">
        <v>64</v>
      </c>
      <c r="F19" s="46">
        <v>5</v>
      </c>
      <c r="G19" s="46">
        <v>8</v>
      </c>
      <c r="H19" s="46">
        <v>17</v>
      </c>
      <c r="I19" s="46">
        <v>3</v>
      </c>
      <c r="J19" s="36" t="s">
        <v>24</v>
      </c>
    </row>
    <row r="20" spans="2:10" ht="16.5" x14ac:dyDescent="0.3">
      <c r="B20" s="23">
        <v>14</v>
      </c>
      <c r="C20" s="23">
        <v>2.5</v>
      </c>
      <c r="D20" s="35">
        <f>59/98*100</f>
        <v>60.204081632653065</v>
      </c>
      <c r="E20" s="46">
        <v>6</v>
      </c>
      <c r="F20" s="46">
        <v>59</v>
      </c>
      <c r="G20" s="46">
        <v>6</v>
      </c>
      <c r="H20" s="46">
        <v>2</v>
      </c>
      <c r="I20" s="46">
        <v>22</v>
      </c>
      <c r="J20" s="36" t="s">
        <v>24</v>
      </c>
    </row>
    <row r="21" spans="2:10" ht="16.5" x14ac:dyDescent="0.3">
      <c r="B21" s="23">
        <v>15</v>
      </c>
      <c r="C21" s="23">
        <v>2.5</v>
      </c>
      <c r="D21" s="35">
        <f>74/98*100</f>
        <v>75.510204081632651</v>
      </c>
      <c r="E21" s="46">
        <v>3</v>
      </c>
      <c r="F21" s="46">
        <v>74</v>
      </c>
      <c r="G21" s="46">
        <v>5</v>
      </c>
      <c r="H21" s="46">
        <v>8</v>
      </c>
      <c r="I21" s="46">
        <v>7</v>
      </c>
      <c r="J21" s="36" t="s">
        <v>24</v>
      </c>
    </row>
    <row r="22" spans="2:10" ht="16.5" x14ac:dyDescent="0.3">
      <c r="B22" s="23">
        <v>16</v>
      </c>
      <c r="C22" s="23">
        <v>2.5</v>
      </c>
      <c r="D22" s="35">
        <f>59/98*100</f>
        <v>60.204081632653065</v>
      </c>
      <c r="E22" s="46">
        <v>2</v>
      </c>
      <c r="F22" s="46">
        <v>4</v>
      </c>
      <c r="G22" s="46">
        <v>59</v>
      </c>
      <c r="H22" s="46">
        <v>25</v>
      </c>
      <c r="I22" s="46">
        <v>7</v>
      </c>
      <c r="J22" s="36" t="s">
        <v>24</v>
      </c>
    </row>
    <row r="23" spans="2:10" ht="16.5" x14ac:dyDescent="0.3">
      <c r="B23" s="23">
        <v>17</v>
      </c>
      <c r="C23" s="23">
        <v>2.5</v>
      </c>
      <c r="D23" s="35">
        <f>50/98*100</f>
        <v>51.020408163265309</v>
      </c>
      <c r="E23" s="46">
        <v>3</v>
      </c>
      <c r="F23" s="46">
        <v>14</v>
      </c>
      <c r="G23" s="46">
        <v>23</v>
      </c>
      <c r="H23" s="46">
        <v>7</v>
      </c>
      <c r="I23" s="46">
        <v>50</v>
      </c>
      <c r="J23" s="36" t="s">
        <v>24</v>
      </c>
    </row>
    <row r="24" spans="2:10" ht="16.5" x14ac:dyDescent="0.3">
      <c r="B24" s="23">
        <v>18</v>
      </c>
      <c r="C24" s="23">
        <v>2.5</v>
      </c>
      <c r="D24" s="35">
        <f>64/98*100</f>
        <v>65.306122448979593</v>
      </c>
      <c r="E24" s="46">
        <v>2</v>
      </c>
      <c r="F24" s="46">
        <v>16</v>
      </c>
      <c r="G24" s="46">
        <v>10</v>
      </c>
      <c r="H24" s="46">
        <v>5</v>
      </c>
      <c r="I24" s="46">
        <v>64</v>
      </c>
      <c r="J24" s="36" t="s">
        <v>24</v>
      </c>
    </row>
    <row r="25" spans="2:10" ht="16.5" x14ac:dyDescent="0.3">
      <c r="B25" s="23">
        <v>19</v>
      </c>
      <c r="C25" s="23">
        <v>2.5</v>
      </c>
      <c r="D25" s="35">
        <f>67/98*100</f>
        <v>68.367346938775512</v>
      </c>
      <c r="E25" s="46">
        <v>18</v>
      </c>
      <c r="F25" s="46">
        <v>7</v>
      </c>
      <c r="G25" s="46">
        <v>3</v>
      </c>
      <c r="H25" s="46">
        <v>67</v>
      </c>
      <c r="I25" s="46">
        <v>1</v>
      </c>
      <c r="J25" s="36" t="s">
        <v>24</v>
      </c>
    </row>
    <row r="26" spans="2:10" ht="16.5" x14ac:dyDescent="0.3">
      <c r="B26" s="23">
        <v>20</v>
      </c>
      <c r="C26" s="23">
        <v>2.5</v>
      </c>
      <c r="D26" s="35">
        <f>46/98*100</f>
        <v>46.938775510204081</v>
      </c>
      <c r="E26" s="46">
        <v>2</v>
      </c>
      <c r="F26" s="46">
        <v>6</v>
      </c>
      <c r="G26" s="46">
        <v>24</v>
      </c>
      <c r="H26" s="46">
        <v>19</v>
      </c>
      <c r="I26" s="46">
        <v>46</v>
      </c>
      <c r="J26" s="36" t="s">
        <v>24</v>
      </c>
    </row>
    <row r="27" spans="2:10" ht="16.5" x14ac:dyDescent="0.3">
      <c r="B27" s="23">
        <v>21</v>
      </c>
      <c r="C27" s="23">
        <v>2.5</v>
      </c>
      <c r="D27" s="35">
        <f>44/98*100</f>
        <v>44.897959183673471</v>
      </c>
      <c r="E27" s="46">
        <v>44</v>
      </c>
      <c r="F27" s="46">
        <v>10</v>
      </c>
      <c r="G27" s="46">
        <v>14</v>
      </c>
      <c r="H27" s="46">
        <v>7</v>
      </c>
      <c r="I27" s="46">
        <v>22</v>
      </c>
      <c r="J27" s="36" t="s">
        <v>25</v>
      </c>
    </row>
    <row r="28" spans="2:10" ht="16.5" x14ac:dyDescent="0.3">
      <c r="B28" s="23">
        <v>22</v>
      </c>
      <c r="C28" s="23">
        <v>2.5</v>
      </c>
      <c r="D28" s="35">
        <f>45/98*100</f>
        <v>45.91836734693878</v>
      </c>
      <c r="E28" s="46">
        <v>23</v>
      </c>
      <c r="F28" s="46">
        <v>19</v>
      </c>
      <c r="G28" s="46">
        <v>7</v>
      </c>
      <c r="H28" s="46">
        <v>3</v>
      </c>
      <c r="I28" s="46">
        <v>45</v>
      </c>
      <c r="J28" s="36" t="s">
        <v>25</v>
      </c>
    </row>
    <row r="29" spans="2:10" ht="16.5" x14ac:dyDescent="0.3">
      <c r="B29" s="23">
        <v>23</v>
      </c>
      <c r="C29" s="23">
        <v>2.5</v>
      </c>
      <c r="D29" s="35">
        <f>37/98*100</f>
        <v>37.755102040816325</v>
      </c>
      <c r="E29" s="46">
        <v>35</v>
      </c>
      <c r="F29" s="46">
        <v>37</v>
      </c>
      <c r="G29" s="46">
        <v>14</v>
      </c>
      <c r="H29" s="46">
        <v>8</v>
      </c>
      <c r="I29" s="46">
        <v>3</v>
      </c>
      <c r="J29" s="36" t="s">
        <v>25</v>
      </c>
    </row>
    <row r="30" spans="2:10" ht="16.5" x14ac:dyDescent="0.3">
      <c r="B30" s="23">
        <v>24</v>
      </c>
      <c r="C30" s="23">
        <v>2.5</v>
      </c>
      <c r="D30" s="35">
        <f>75/98*100</f>
        <v>76.530612244897952</v>
      </c>
      <c r="E30" s="46">
        <v>4</v>
      </c>
      <c r="F30" s="46">
        <v>5</v>
      </c>
      <c r="G30" s="46">
        <v>10</v>
      </c>
      <c r="H30" s="46">
        <v>3</v>
      </c>
      <c r="I30" s="46">
        <v>75</v>
      </c>
      <c r="J30" s="36" t="s">
        <v>25</v>
      </c>
    </row>
    <row r="31" spans="2:10" ht="16.5" x14ac:dyDescent="0.3">
      <c r="B31" s="23">
        <v>25</v>
      </c>
      <c r="C31" s="23">
        <v>2.5</v>
      </c>
      <c r="D31" s="35">
        <f>72/98*100</f>
        <v>73.469387755102048</v>
      </c>
      <c r="E31" s="46">
        <v>2</v>
      </c>
      <c r="F31" s="46">
        <v>4</v>
      </c>
      <c r="G31" s="46">
        <v>12</v>
      </c>
      <c r="H31" s="46">
        <v>72</v>
      </c>
      <c r="I31" s="46">
        <v>7</v>
      </c>
      <c r="J31" s="36" t="s">
        <v>25</v>
      </c>
    </row>
    <row r="32" spans="2:10" ht="16.5" x14ac:dyDescent="0.3">
      <c r="B32" s="23">
        <v>26</v>
      </c>
      <c r="C32" s="23">
        <v>2.5</v>
      </c>
      <c r="D32" s="35">
        <f>71/98*100</f>
        <v>72.448979591836732</v>
      </c>
      <c r="E32" s="46">
        <v>2</v>
      </c>
      <c r="F32" s="46">
        <v>14</v>
      </c>
      <c r="G32" s="46">
        <v>4</v>
      </c>
      <c r="H32" s="46">
        <v>5</v>
      </c>
      <c r="I32" s="46">
        <v>71</v>
      </c>
      <c r="J32" s="36" t="s">
        <v>25</v>
      </c>
    </row>
    <row r="33" spans="2:10" ht="16.5" x14ac:dyDescent="0.3">
      <c r="B33" s="23">
        <v>27</v>
      </c>
      <c r="C33" s="23">
        <v>2.5</v>
      </c>
      <c r="D33" s="35">
        <f>49/98*100</f>
        <v>50</v>
      </c>
      <c r="E33" s="46">
        <v>49</v>
      </c>
      <c r="F33" s="46">
        <v>2</v>
      </c>
      <c r="G33" s="46">
        <v>6</v>
      </c>
      <c r="H33" s="46">
        <v>28</v>
      </c>
      <c r="I33" s="46">
        <v>12</v>
      </c>
      <c r="J33" s="36" t="s">
        <v>25</v>
      </c>
    </row>
    <row r="34" spans="2:10" ht="16.5" x14ac:dyDescent="0.3">
      <c r="B34" s="23">
        <v>28</v>
      </c>
      <c r="C34" s="23">
        <v>2.5</v>
      </c>
      <c r="D34" s="35">
        <f>56/98*100</f>
        <v>57.142857142857139</v>
      </c>
      <c r="E34" s="46">
        <v>3</v>
      </c>
      <c r="F34" s="46">
        <v>56</v>
      </c>
      <c r="G34" s="46">
        <v>24</v>
      </c>
      <c r="H34" s="46">
        <v>3</v>
      </c>
      <c r="I34" s="46">
        <v>11</v>
      </c>
      <c r="J34" s="36" t="s">
        <v>25</v>
      </c>
    </row>
    <row r="35" spans="2:10" ht="16.5" x14ac:dyDescent="0.3">
      <c r="B35" s="23">
        <v>29</v>
      </c>
      <c r="C35" s="23">
        <v>2.5</v>
      </c>
      <c r="D35" s="35">
        <f>83/98*100</f>
        <v>84.693877551020407</v>
      </c>
      <c r="E35" s="46">
        <v>83</v>
      </c>
      <c r="F35" s="46">
        <v>4</v>
      </c>
      <c r="G35" s="46">
        <v>7</v>
      </c>
      <c r="H35" s="46">
        <v>3</v>
      </c>
      <c r="I35" s="46">
        <v>0</v>
      </c>
      <c r="J35" s="36" t="s">
        <v>25</v>
      </c>
    </row>
    <row r="36" spans="2:10" ht="16.5" x14ac:dyDescent="0.3">
      <c r="B36" s="23">
        <v>30</v>
      </c>
      <c r="C36" s="23">
        <v>2.5</v>
      </c>
      <c r="D36" s="35">
        <f>49/98*100</f>
        <v>50</v>
      </c>
      <c r="E36" s="46">
        <v>49</v>
      </c>
      <c r="F36" s="46">
        <v>8</v>
      </c>
      <c r="G36" s="46">
        <v>6</v>
      </c>
      <c r="H36" s="46">
        <v>29</v>
      </c>
      <c r="I36" s="46">
        <v>5</v>
      </c>
      <c r="J36" s="36" t="s">
        <v>25</v>
      </c>
    </row>
    <row r="37" spans="2:10" ht="16.5" x14ac:dyDescent="0.3">
      <c r="B37" s="23">
        <v>31</v>
      </c>
      <c r="C37" s="23">
        <v>2.5</v>
      </c>
      <c r="D37" s="35">
        <f>56/98*100</f>
        <v>57.142857142857139</v>
      </c>
      <c r="E37" s="46">
        <v>3</v>
      </c>
      <c r="F37" s="46">
        <v>13</v>
      </c>
      <c r="G37" s="46">
        <v>2</v>
      </c>
      <c r="H37" s="46">
        <v>23</v>
      </c>
      <c r="I37" s="46">
        <v>56</v>
      </c>
      <c r="J37" s="36" t="s">
        <v>172</v>
      </c>
    </row>
    <row r="38" spans="2:10" ht="16.5" x14ac:dyDescent="0.3">
      <c r="B38" s="23">
        <v>32</v>
      </c>
      <c r="C38" s="23">
        <v>2.5</v>
      </c>
      <c r="D38" s="35">
        <f>55/98*100</f>
        <v>56.12244897959183</v>
      </c>
      <c r="E38" s="46">
        <v>6</v>
      </c>
      <c r="F38" s="46">
        <v>6</v>
      </c>
      <c r="G38" s="46">
        <v>22</v>
      </c>
      <c r="H38" s="46">
        <v>7</v>
      </c>
      <c r="I38" s="46">
        <v>55</v>
      </c>
      <c r="J38" s="36" t="s">
        <v>172</v>
      </c>
    </row>
    <row r="39" spans="2:10" ht="16.5" x14ac:dyDescent="0.3">
      <c r="B39" s="23">
        <v>33</v>
      </c>
      <c r="C39" s="23">
        <v>2.5</v>
      </c>
      <c r="D39" s="35">
        <f>78/98*100</f>
        <v>79.591836734693871</v>
      </c>
      <c r="E39" s="46">
        <v>0</v>
      </c>
      <c r="F39" s="46">
        <v>5</v>
      </c>
      <c r="G39" s="46">
        <v>5</v>
      </c>
      <c r="H39" s="46">
        <v>9</v>
      </c>
      <c r="I39" s="46">
        <v>78</v>
      </c>
      <c r="J39" s="36" t="s">
        <v>172</v>
      </c>
    </row>
    <row r="40" spans="2:10" ht="16.5" x14ac:dyDescent="0.3">
      <c r="B40" s="23">
        <v>34</v>
      </c>
      <c r="C40" s="23">
        <v>2.5</v>
      </c>
      <c r="D40" s="35">
        <f>34/98*100</f>
        <v>34.693877551020407</v>
      </c>
      <c r="E40" s="46">
        <v>1</v>
      </c>
      <c r="F40" s="46">
        <v>34</v>
      </c>
      <c r="G40" s="46">
        <v>19</v>
      </c>
      <c r="H40" s="46">
        <v>34</v>
      </c>
      <c r="I40" s="46">
        <v>9</v>
      </c>
      <c r="J40" s="36" t="s">
        <v>172</v>
      </c>
    </row>
    <row r="41" spans="2:10" ht="16.5" x14ac:dyDescent="0.3">
      <c r="B41" s="23">
        <v>35</v>
      </c>
      <c r="C41" s="23">
        <v>2.5</v>
      </c>
      <c r="D41" s="35">
        <f>40/98*100</f>
        <v>40.816326530612244</v>
      </c>
      <c r="E41" s="46">
        <v>16</v>
      </c>
      <c r="F41" s="46">
        <v>22</v>
      </c>
      <c r="G41" s="46">
        <v>15</v>
      </c>
      <c r="H41" s="46">
        <v>4</v>
      </c>
      <c r="I41" s="46">
        <v>40</v>
      </c>
      <c r="J41" s="36" t="s">
        <v>172</v>
      </c>
    </row>
    <row r="42" spans="2:10" ht="16.5" x14ac:dyDescent="0.3">
      <c r="B42" s="23">
        <v>36</v>
      </c>
      <c r="C42" s="23">
        <v>2.5</v>
      </c>
      <c r="D42" s="35">
        <f>79/98*100</f>
        <v>80.612244897959187</v>
      </c>
      <c r="E42" s="46">
        <v>2</v>
      </c>
      <c r="F42" s="46">
        <v>3</v>
      </c>
      <c r="G42" s="46">
        <v>9</v>
      </c>
      <c r="H42" s="46">
        <v>4</v>
      </c>
      <c r="I42" s="46">
        <v>79</v>
      </c>
      <c r="J42" s="36" t="s">
        <v>172</v>
      </c>
    </row>
    <row r="43" spans="2:10" ht="16.5" x14ac:dyDescent="0.3">
      <c r="B43" s="23">
        <v>37</v>
      </c>
      <c r="C43" s="23">
        <v>2.5</v>
      </c>
      <c r="D43" s="35">
        <f>65/98*100</f>
        <v>66.326530612244895</v>
      </c>
      <c r="E43" s="46">
        <v>5</v>
      </c>
      <c r="F43" s="46">
        <v>5</v>
      </c>
      <c r="G43" s="46">
        <v>11</v>
      </c>
      <c r="H43" s="46">
        <v>65</v>
      </c>
      <c r="I43" s="46">
        <v>10</v>
      </c>
      <c r="J43" s="36" t="s">
        <v>172</v>
      </c>
    </row>
    <row r="44" spans="2:10" ht="16.5" x14ac:dyDescent="0.3">
      <c r="B44" s="23">
        <v>38</v>
      </c>
      <c r="C44" s="23">
        <v>2.5</v>
      </c>
      <c r="D44" s="35">
        <f>59/98*100</f>
        <v>60.204081632653065</v>
      </c>
      <c r="E44" s="46">
        <v>59</v>
      </c>
      <c r="F44" s="46">
        <v>2</v>
      </c>
      <c r="G44" s="46">
        <v>18</v>
      </c>
      <c r="H44" s="46">
        <v>15</v>
      </c>
      <c r="I44" s="46">
        <v>2</v>
      </c>
      <c r="J44" s="36" t="s">
        <v>172</v>
      </c>
    </row>
    <row r="45" spans="2:10" ht="16.5" x14ac:dyDescent="0.3">
      <c r="B45" s="23">
        <v>39</v>
      </c>
      <c r="C45" s="23">
        <v>2.5</v>
      </c>
      <c r="D45" s="35">
        <f>78/98*100</f>
        <v>79.591836734693871</v>
      </c>
      <c r="E45" s="46">
        <v>4</v>
      </c>
      <c r="F45" s="46">
        <v>78</v>
      </c>
      <c r="G45" s="46">
        <v>9</v>
      </c>
      <c r="H45" s="46">
        <v>1</v>
      </c>
      <c r="I45" s="46">
        <v>4</v>
      </c>
      <c r="J45" s="36" t="s">
        <v>172</v>
      </c>
    </row>
    <row r="46" spans="2:10" ht="16.5" x14ac:dyDescent="0.3">
      <c r="B46" s="23">
        <v>40</v>
      </c>
      <c r="C46" s="23">
        <v>2.5</v>
      </c>
      <c r="D46" s="35">
        <f>89/98*100</f>
        <v>90.816326530612244</v>
      </c>
      <c r="E46" s="46">
        <v>1</v>
      </c>
      <c r="F46" s="46">
        <v>2</v>
      </c>
      <c r="G46" s="46">
        <v>89</v>
      </c>
      <c r="H46" s="46">
        <v>3</v>
      </c>
      <c r="I46" s="46">
        <v>0</v>
      </c>
      <c r="J46" s="36" t="s">
        <v>172</v>
      </c>
    </row>
  </sheetData>
  <mergeCells count="1">
    <mergeCell ref="B2:J2"/>
  </mergeCells>
  <phoneticPr fontId="1" type="noConversion"/>
  <conditionalFormatting sqref="D7:D46">
    <cfRule type="cellIs" dxfId="5" priority="1" operator="lessThan">
      <formula>50</formula>
    </cfRule>
  </conditionalFormatting>
  <pageMargins left="1" right="1" top="1" bottom="1" header="0.5" footer="0.5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8E5D7-C07D-4DDD-A5C1-ADB457B454B3}">
  <sheetPr>
    <pageSetUpPr fitToPage="1"/>
  </sheetPr>
  <dimension ref="B2:J46"/>
  <sheetViews>
    <sheetView showGridLines="0" topLeftCell="A2" workbookViewId="0">
      <selection sqref="A1:K49"/>
    </sheetView>
  </sheetViews>
  <sheetFormatPr defaultRowHeight="15" x14ac:dyDescent="0.3"/>
  <cols>
    <col min="1" max="1" width="9" style="13"/>
    <col min="2" max="2" width="9" style="40"/>
    <col min="3" max="3" width="9" style="13"/>
    <col min="4" max="4" width="9" style="13" customWidth="1"/>
    <col min="5" max="10" width="9" style="13"/>
    <col min="11" max="11" width="9.75" style="13" customWidth="1"/>
    <col min="12" max="16384" width="9" style="13"/>
  </cols>
  <sheetData>
    <row r="2" spans="2:10" ht="27.75" x14ac:dyDescent="0.3">
      <c r="B2" s="49" t="s">
        <v>170</v>
      </c>
      <c r="C2" s="49"/>
      <c r="D2" s="49"/>
      <c r="E2" s="49"/>
      <c r="F2" s="49"/>
      <c r="G2" s="49"/>
      <c r="H2" s="49"/>
      <c r="I2" s="49"/>
      <c r="J2" s="49"/>
    </row>
    <row r="3" spans="2:10" ht="7.5" customHeight="1" x14ac:dyDescent="0.3">
      <c r="B3" s="37"/>
      <c r="C3" s="33"/>
      <c r="D3" s="33"/>
      <c r="E3" s="33"/>
      <c r="F3" s="33"/>
      <c r="G3" s="33"/>
      <c r="H3" s="33"/>
      <c r="I3" s="33"/>
    </row>
    <row r="4" spans="2:10" x14ac:dyDescent="0.3">
      <c r="B4" s="38" t="s">
        <v>15</v>
      </c>
      <c r="C4" s="29" t="s">
        <v>16</v>
      </c>
      <c r="E4" s="17" t="s">
        <v>4</v>
      </c>
      <c r="F4" s="29">
        <f>[1]전체통계표!AB51</f>
        <v>121</v>
      </c>
      <c r="G4" s="17" t="s">
        <v>17</v>
      </c>
      <c r="H4" s="32">
        <f>[1]민법통계표!V48</f>
        <v>65.7</v>
      </c>
      <c r="I4" s="17" t="s">
        <v>18</v>
      </c>
      <c r="J4" s="29">
        <v>40</v>
      </c>
    </row>
    <row r="5" spans="2:10" ht="9" customHeight="1" x14ac:dyDescent="0.3">
      <c r="B5" s="39"/>
      <c r="C5" s="34"/>
      <c r="D5" s="34"/>
      <c r="E5" s="14"/>
      <c r="F5" s="34"/>
      <c r="G5" s="34"/>
      <c r="H5" s="34"/>
      <c r="I5" s="34"/>
    </row>
    <row r="6" spans="2:10" x14ac:dyDescent="0.3">
      <c r="B6" s="38" t="s">
        <v>12</v>
      </c>
      <c r="C6" s="17" t="s">
        <v>13</v>
      </c>
      <c r="D6" s="17" t="s">
        <v>23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 t="s">
        <v>14</v>
      </c>
    </row>
    <row r="7" spans="2:10" ht="16.5" x14ac:dyDescent="0.3">
      <c r="B7" s="36">
        <v>1</v>
      </c>
      <c r="C7" s="24">
        <v>2.5</v>
      </c>
      <c r="D7" s="35">
        <f>58/97*100</f>
        <v>59.793814432989691</v>
      </c>
      <c r="E7" s="46">
        <v>7</v>
      </c>
      <c r="F7" s="46">
        <v>3</v>
      </c>
      <c r="G7" s="46">
        <v>27</v>
      </c>
      <c r="H7" s="46">
        <v>58</v>
      </c>
      <c r="I7" s="46">
        <v>2</v>
      </c>
      <c r="J7" s="25" t="s">
        <v>19</v>
      </c>
    </row>
    <row r="8" spans="2:10" ht="16.5" x14ac:dyDescent="0.3">
      <c r="B8" s="36">
        <v>2</v>
      </c>
      <c r="C8" s="24">
        <v>2.5</v>
      </c>
      <c r="D8" s="35">
        <f>84/97*100</f>
        <v>86.597938144329902</v>
      </c>
      <c r="E8" s="46">
        <v>0</v>
      </c>
      <c r="F8" s="46">
        <v>4</v>
      </c>
      <c r="G8" s="46">
        <v>0</v>
      </c>
      <c r="H8" s="46">
        <v>6</v>
      </c>
      <c r="I8" s="46">
        <v>87</v>
      </c>
      <c r="J8" s="25" t="s">
        <v>19</v>
      </c>
    </row>
    <row r="9" spans="2:10" ht="16.5" x14ac:dyDescent="0.3">
      <c r="B9" s="36">
        <v>3</v>
      </c>
      <c r="C9" s="24">
        <v>2.5</v>
      </c>
      <c r="D9" s="35">
        <f>85/97*100</f>
        <v>87.628865979381445</v>
      </c>
      <c r="E9" s="46">
        <v>1</v>
      </c>
      <c r="F9" s="46">
        <v>4</v>
      </c>
      <c r="G9" s="46">
        <v>85</v>
      </c>
      <c r="H9" s="46">
        <v>3</v>
      </c>
      <c r="I9" s="46">
        <v>4</v>
      </c>
      <c r="J9" s="25" t="s">
        <v>19</v>
      </c>
    </row>
    <row r="10" spans="2:10" ht="16.5" x14ac:dyDescent="0.3">
      <c r="B10" s="36">
        <v>4</v>
      </c>
      <c r="C10" s="24">
        <v>2.5</v>
      </c>
      <c r="D10" s="35">
        <f>84/97*100</f>
        <v>86.597938144329902</v>
      </c>
      <c r="E10" s="46">
        <v>3</v>
      </c>
      <c r="F10" s="46">
        <v>3</v>
      </c>
      <c r="G10" s="46">
        <v>2</v>
      </c>
      <c r="H10" s="46">
        <v>5</v>
      </c>
      <c r="I10" s="46">
        <v>84</v>
      </c>
      <c r="J10" s="25" t="s">
        <v>19</v>
      </c>
    </row>
    <row r="11" spans="2:10" ht="16.5" x14ac:dyDescent="0.3">
      <c r="B11" s="36">
        <v>5</v>
      </c>
      <c r="C11" s="24">
        <v>2.5</v>
      </c>
      <c r="D11" s="35">
        <f>76/97*100</f>
        <v>78.350515463917532</v>
      </c>
      <c r="E11" s="46">
        <v>11</v>
      </c>
      <c r="F11" s="46">
        <v>8</v>
      </c>
      <c r="G11" s="46">
        <v>76</v>
      </c>
      <c r="H11" s="46">
        <v>2</v>
      </c>
      <c r="I11" s="46">
        <v>0</v>
      </c>
      <c r="J11" s="25" t="s">
        <v>19</v>
      </c>
    </row>
    <row r="12" spans="2:10" ht="16.5" x14ac:dyDescent="0.3">
      <c r="B12" s="36">
        <v>6</v>
      </c>
      <c r="C12" s="24">
        <v>2.5</v>
      </c>
      <c r="D12" s="35">
        <f>75/97*100</f>
        <v>77.319587628865989</v>
      </c>
      <c r="E12" s="46">
        <v>0</v>
      </c>
      <c r="F12" s="46">
        <v>75</v>
      </c>
      <c r="G12" s="46">
        <v>5</v>
      </c>
      <c r="H12" s="46">
        <v>3</v>
      </c>
      <c r="I12" s="46">
        <v>14</v>
      </c>
      <c r="J12" s="25" t="s">
        <v>19</v>
      </c>
    </row>
    <row r="13" spans="2:10" ht="16.5" x14ac:dyDescent="0.3">
      <c r="B13" s="36">
        <v>7</v>
      </c>
      <c r="C13" s="24">
        <v>2.5</v>
      </c>
      <c r="D13" s="35">
        <f>76/97*100</f>
        <v>78.350515463917532</v>
      </c>
      <c r="E13" s="46">
        <v>2</v>
      </c>
      <c r="F13" s="46">
        <v>9</v>
      </c>
      <c r="G13" s="46">
        <v>76</v>
      </c>
      <c r="H13" s="46">
        <v>6</v>
      </c>
      <c r="I13" s="46">
        <v>4</v>
      </c>
      <c r="J13" s="25" t="s">
        <v>19</v>
      </c>
    </row>
    <row r="14" spans="2:10" ht="16.5" x14ac:dyDescent="0.3">
      <c r="B14" s="36">
        <v>8</v>
      </c>
      <c r="C14" s="24">
        <v>2.5</v>
      </c>
      <c r="D14" s="35">
        <f>79/97*100</f>
        <v>81.44329896907216</v>
      </c>
      <c r="E14" s="46">
        <v>0</v>
      </c>
      <c r="F14" s="46">
        <v>3</v>
      </c>
      <c r="G14" s="46">
        <v>6</v>
      </c>
      <c r="H14" s="46">
        <v>79</v>
      </c>
      <c r="I14" s="46">
        <v>9</v>
      </c>
      <c r="J14" s="25" t="s">
        <v>19</v>
      </c>
    </row>
    <row r="15" spans="2:10" ht="16.5" x14ac:dyDescent="0.3">
      <c r="B15" s="36">
        <v>9</v>
      </c>
      <c r="C15" s="24">
        <v>2.5</v>
      </c>
      <c r="D15" s="35">
        <f>86/97*100</f>
        <v>88.659793814432987</v>
      </c>
      <c r="E15" s="46">
        <v>1</v>
      </c>
      <c r="F15" s="46">
        <v>5</v>
      </c>
      <c r="G15" s="46">
        <v>1</v>
      </c>
      <c r="H15" s="46">
        <v>86</v>
      </c>
      <c r="I15" s="46">
        <v>4</v>
      </c>
      <c r="J15" s="25" t="s">
        <v>19</v>
      </c>
    </row>
    <row r="16" spans="2:10" ht="16.5" x14ac:dyDescent="0.3">
      <c r="B16" s="36">
        <v>10</v>
      </c>
      <c r="C16" s="24">
        <v>2.5</v>
      </c>
      <c r="D16" s="35">
        <f>71/97*100</f>
        <v>73.19587628865979</v>
      </c>
      <c r="E16" s="46">
        <v>71</v>
      </c>
      <c r="F16" s="46">
        <v>4</v>
      </c>
      <c r="G16" s="46">
        <v>7</v>
      </c>
      <c r="H16" s="46">
        <v>9</v>
      </c>
      <c r="I16" s="46">
        <v>6</v>
      </c>
      <c r="J16" s="25" t="s">
        <v>19</v>
      </c>
    </row>
    <row r="17" spans="2:10" ht="16.5" x14ac:dyDescent="0.3">
      <c r="B17" s="36">
        <v>11</v>
      </c>
      <c r="C17" s="24">
        <v>2.5</v>
      </c>
      <c r="D17" s="35">
        <f>49/97*100</f>
        <v>50.515463917525771</v>
      </c>
      <c r="E17" s="46">
        <v>49</v>
      </c>
      <c r="F17" s="46">
        <v>31</v>
      </c>
      <c r="G17" s="46">
        <v>6</v>
      </c>
      <c r="H17" s="46">
        <v>4</v>
      </c>
      <c r="I17" s="46">
        <v>7</v>
      </c>
      <c r="J17" s="25" t="s">
        <v>19</v>
      </c>
    </row>
    <row r="18" spans="2:10" ht="16.5" x14ac:dyDescent="0.3">
      <c r="B18" s="36">
        <v>12</v>
      </c>
      <c r="C18" s="24">
        <v>2.5</v>
      </c>
      <c r="D18" s="35">
        <f>72/97*100</f>
        <v>74.226804123711347</v>
      </c>
      <c r="E18" s="46">
        <v>72</v>
      </c>
      <c r="F18" s="46">
        <v>10</v>
      </c>
      <c r="G18" s="46">
        <v>3</v>
      </c>
      <c r="H18" s="46">
        <v>7</v>
      </c>
      <c r="I18" s="46">
        <v>5</v>
      </c>
      <c r="J18" s="25" t="s">
        <v>20</v>
      </c>
    </row>
    <row r="19" spans="2:10" ht="16.5" x14ac:dyDescent="0.3">
      <c r="B19" s="36">
        <v>13</v>
      </c>
      <c r="C19" s="24">
        <v>2.5</v>
      </c>
      <c r="D19" s="35">
        <f>41/97*100</f>
        <v>42.268041237113401</v>
      </c>
      <c r="E19" s="46">
        <v>7</v>
      </c>
      <c r="F19" s="46">
        <v>41</v>
      </c>
      <c r="G19" s="46">
        <v>16</v>
      </c>
      <c r="H19" s="46">
        <v>26</v>
      </c>
      <c r="I19" s="46">
        <v>7</v>
      </c>
      <c r="J19" s="25" t="s">
        <v>20</v>
      </c>
    </row>
    <row r="20" spans="2:10" ht="16.5" x14ac:dyDescent="0.3">
      <c r="B20" s="36">
        <v>14</v>
      </c>
      <c r="C20" s="24">
        <v>2.5</v>
      </c>
      <c r="D20" s="35">
        <f>81/97*100</f>
        <v>83.505154639175259</v>
      </c>
      <c r="E20" s="46">
        <v>81</v>
      </c>
      <c r="F20" s="46">
        <v>8</v>
      </c>
      <c r="G20" s="46">
        <v>1</v>
      </c>
      <c r="H20" s="46">
        <v>4</v>
      </c>
      <c r="I20" s="46">
        <v>3</v>
      </c>
      <c r="J20" s="25" t="s">
        <v>20</v>
      </c>
    </row>
    <row r="21" spans="2:10" ht="16.5" x14ac:dyDescent="0.3">
      <c r="B21" s="36">
        <v>15</v>
      </c>
      <c r="C21" s="24">
        <v>2.5</v>
      </c>
      <c r="D21" s="35">
        <f>49/97*100</f>
        <v>50.515463917525771</v>
      </c>
      <c r="E21" s="46">
        <v>9</v>
      </c>
      <c r="F21" s="46">
        <v>4</v>
      </c>
      <c r="G21" s="46">
        <v>12</v>
      </c>
      <c r="H21" s="46">
        <v>49</v>
      </c>
      <c r="I21" s="46">
        <v>23</v>
      </c>
      <c r="J21" s="25" t="s">
        <v>20</v>
      </c>
    </row>
    <row r="22" spans="2:10" ht="16.5" x14ac:dyDescent="0.3">
      <c r="B22" s="36">
        <v>16</v>
      </c>
      <c r="C22" s="24">
        <v>2.5</v>
      </c>
      <c r="D22" s="35">
        <f>78/97*100</f>
        <v>80.412371134020617</v>
      </c>
      <c r="E22" s="46">
        <v>1</v>
      </c>
      <c r="F22" s="46">
        <v>3</v>
      </c>
      <c r="G22" s="46">
        <v>9</v>
      </c>
      <c r="H22" s="46">
        <v>78</v>
      </c>
      <c r="I22" s="46">
        <v>6</v>
      </c>
      <c r="J22" s="25" t="s">
        <v>20</v>
      </c>
    </row>
    <row r="23" spans="2:10" ht="16.5" x14ac:dyDescent="0.3">
      <c r="B23" s="36">
        <v>17</v>
      </c>
      <c r="C23" s="24">
        <v>2.5</v>
      </c>
      <c r="D23" s="35">
        <f>51/97*100</f>
        <v>52.577319587628871</v>
      </c>
      <c r="E23" s="46">
        <v>9</v>
      </c>
      <c r="F23" s="46">
        <v>51</v>
      </c>
      <c r="G23" s="46">
        <v>4</v>
      </c>
      <c r="H23" s="46">
        <v>32</v>
      </c>
      <c r="I23" s="46">
        <v>1</v>
      </c>
      <c r="J23" s="25" t="s">
        <v>20</v>
      </c>
    </row>
    <row r="24" spans="2:10" ht="16.5" x14ac:dyDescent="0.3">
      <c r="B24" s="23">
        <v>18</v>
      </c>
      <c r="C24" s="24">
        <v>2.5</v>
      </c>
      <c r="D24" s="35">
        <f>69/97*100</f>
        <v>71.134020618556704</v>
      </c>
      <c r="E24" s="46">
        <v>3</v>
      </c>
      <c r="F24" s="46">
        <v>69</v>
      </c>
      <c r="G24" s="46">
        <v>16</v>
      </c>
      <c r="H24" s="46">
        <v>8</v>
      </c>
      <c r="I24" s="46">
        <v>1</v>
      </c>
      <c r="J24" s="25" t="s">
        <v>20</v>
      </c>
    </row>
    <row r="25" spans="2:10" ht="16.5" x14ac:dyDescent="0.3">
      <c r="B25" s="23">
        <v>19</v>
      </c>
      <c r="C25" s="24">
        <v>2.5</v>
      </c>
      <c r="D25" s="35">
        <f>29/97*100</f>
        <v>29.896907216494846</v>
      </c>
      <c r="E25" s="46">
        <v>16</v>
      </c>
      <c r="F25" s="46">
        <v>29</v>
      </c>
      <c r="G25" s="46">
        <v>22</v>
      </c>
      <c r="H25" s="46">
        <v>10</v>
      </c>
      <c r="I25" s="46">
        <v>20</v>
      </c>
      <c r="J25" s="25" t="s">
        <v>20</v>
      </c>
    </row>
    <row r="26" spans="2:10" ht="16.5" x14ac:dyDescent="0.3">
      <c r="B26" s="23">
        <v>20</v>
      </c>
      <c r="C26" s="24">
        <v>2.5</v>
      </c>
      <c r="D26" s="35">
        <f>47/97*100</f>
        <v>48.453608247422679</v>
      </c>
      <c r="E26" s="46">
        <v>13</v>
      </c>
      <c r="F26" s="46">
        <v>10</v>
      </c>
      <c r="G26" s="46">
        <v>18</v>
      </c>
      <c r="H26" s="46">
        <v>9</v>
      </c>
      <c r="I26" s="46">
        <v>47</v>
      </c>
      <c r="J26" s="36" t="s">
        <v>20</v>
      </c>
    </row>
    <row r="27" spans="2:10" ht="16.5" x14ac:dyDescent="0.3">
      <c r="B27" s="23">
        <v>21</v>
      </c>
      <c r="C27" s="24">
        <v>2.5</v>
      </c>
      <c r="D27" s="35">
        <f>57/97*100</f>
        <v>58.762886597938149</v>
      </c>
      <c r="E27" s="46">
        <v>16</v>
      </c>
      <c r="F27" s="46">
        <v>8</v>
      </c>
      <c r="G27" s="46">
        <v>57</v>
      </c>
      <c r="H27" s="46">
        <v>11</v>
      </c>
      <c r="I27" s="46">
        <v>5</v>
      </c>
      <c r="J27" s="25" t="s">
        <v>20</v>
      </c>
    </row>
    <row r="28" spans="2:10" ht="16.5" x14ac:dyDescent="0.3">
      <c r="B28" s="23">
        <v>22</v>
      </c>
      <c r="C28" s="24">
        <v>2.5</v>
      </c>
      <c r="D28" s="35">
        <f>74/97*100</f>
        <v>76.288659793814432</v>
      </c>
      <c r="E28" s="46">
        <v>1</v>
      </c>
      <c r="F28" s="46">
        <v>11</v>
      </c>
      <c r="G28" s="46">
        <v>74</v>
      </c>
      <c r="H28" s="46">
        <v>7</v>
      </c>
      <c r="I28" s="46">
        <v>4</v>
      </c>
      <c r="J28" s="25" t="s">
        <v>20</v>
      </c>
    </row>
    <row r="29" spans="2:10" ht="16.5" x14ac:dyDescent="0.3">
      <c r="B29" s="23">
        <v>23</v>
      </c>
      <c r="C29" s="24">
        <v>2.5</v>
      </c>
      <c r="D29" s="35">
        <f>69/97*100</f>
        <v>71.134020618556704</v>
      </c>
      <c r="E29" s="46">
        <v>4</v>
      </c>
      <c r="F29" s="46">
        <v>69</v>
      </c>
      <c r="G29" s="46">
        <v>4</v>
      </c>
      <c r="H29" s="46">
        <v>10</v>
      </c>
      <c r="I29" s="46">
        <v>10</v>
      </c>
      <c r="J29" s="35" t="s">
        <v>20</v>
      </c>
    </row>
    <row r="30" spans="2:10" ht="16.5" x14ac:dyDescent="0.3">
      <c r="B30" s="23">
        <v>24</v>
      </c>
      <c r="C30" s="24">
        <v>2.5</v>
      </c>
      <c r="D30" s="35">
        <f>58/97*100</f>
        <v>59.793814432989691</v>
      </c>
      <c r="E30" s="46">
        <v>20</v>
      </c>
      <c r="F30" s="46">
        <v>58</v>
      </c>
      <c r="G30" s="46">
        <v>12</v>
      </c>
      <c r="H30" s="46">
        <v>4</v>
      </c>
      <c r="I30" s="46">
        <v>3</v>
      </c>
      <c r="J30" s="35" t="s">
        <v>21</v>
      </c>
    </row>
    <row r="31" spans="2:10" ht="16.5" x14ac:dyDescent="0.3">
      <c r="B31" s="23">
        <v>25</v>
      </c>
      <c r="C31" s="24">
        <v>2.5</v>
      </c>
      <c r="D31" s="35">
        <f>42/97*100</f>
        <v>43.298969072164951</v>
      </c>
      <c r="E31" s="46">
        <v>36</v>
      </c>
      <c r="F31" s="46">
        <v>42</v>
      </c>
      <c r="G31" s="46">
        <v>3</v>
      </c>
      <c r="H31" s="46">
        <v>10</v>
      </c>
      <c r="I31" s="46">
        <v>6</v>
      </c>
      <c r="J31" s="35" t="s">
        <v>21</v>
      </c>
    </row>
    <row r="32" spans="2:10" ht="16.5" x14ac:dyDescent="0.3">
      <c r="B32" s="23">
        <v>26</v>
      </c>
      <c r="C32" s="24">
        <v>2.5</v>
      </c>
      <c r="D32" s="35">
        <f>62/97*100</f>
        <v>63.917525773195869</v>
      </c>
      <c r="E32" s="46">
        <v>14</v>
      </c>
      <c r="F32" s="46">
        <v>4</v>
      </c>
      <c r="G32" s="46">
        <v>11</v>
      </c>
      <c r="H32" s="46">
        <v>6</v>
      </c>
      <c r="I32" s="46">
        <v>62</v>
      </c>
      <c r="J32" s="35" t="s">
        <v>21</v>
      </c>
    </row>
    <row r="33" spans="2:10" ht="16.5" x14ac:dyDescent="0.3">
      <c r="B33" s="23">
        <v>27</v>
      </c>
      <c r="C33" s="24">
        <v>2.5</v>
      </c>
      <c r="D33" s="35">
        <f>70/97*100</f>
        <v>72.164948453608247</v>
      </c>
      <c r="E33" s="46">
        <v>5</v>
      </c>
      <c r="F33" s="46">
        <v>14</v>
      </c>
      <c r="G33" s="46">
        <v>2</v>
      </c>
      <c r="H33" s="46">
        <v>6</v>
      </c>
      <c r="I33" s="46">
        <v>70</v>
      </c>
      <c r="J33" s="25" t="s">
        <v>21</v>
      </c>
    </row>
    <row r="34" spans="2:10" ht="16.5" x14ac:dyDescent="0.3">
      <c r="B34" s="23">
        <v>28</v>
      </c>
      <c r="C34" s="24">
        <v>2.5</v>
      </c>
      <c r="D34" s="35">
        <f>67/97*100</f>
        <v>69.072164948453604</v>
      </c>
      <c r="E34" s="46">
        <v>2</v>
      </c>
      <c r="F34" s="46">
        <v>0</v>
      </c>
      <c r="G34" s="46">
        <v>13</v>
      </c>
      <c r="H34" s="46">
        <v>67</v>
      </c>
      <c r="I34" s="46">
        <v>15</v>
      </c>
      <c r="J34" s="25" t="s">
        <v>21</v>
      </c>
    </row>
    <row r="35" spans="2:10" ht="16.5" x14ac:dyDescent="0.3">
      <c r="B35" s="23">
        <v>29</v>
      </c>
      <c r="C35" s="24">
        <v>2.5</v>
      </c>
      <c r="D35" s="35">
        <f>71/97*100</f>
        <v>73.19587628865979</v>
      </c>
      <c r="E35" s="46">
        <v>3</v>
      </c>
      <c r="F35" s="46">
        <v>10</v>
      </c>
      <c r="G35" s="46">
        <v>11</v>
      </c>
      <c r="H35" s="46">
        <v>2</v>
      </c>
      <c r="I35" s="46">
        <v>71</v>
      </c>
      <c r="J35" s="25" t="s">
        <v>21</v>
      </c>
    </row>
    <row r="36" spans="2:10" ht="16.5" x14ac:dyDescent="0.3">
      <c r="B36" s="23">
        <v>30</v>
      </c>
      <c r="C36" s="24">
        <v>2.5</v>
      </c>
      <c r="D36" s="35">
        <f>66/97*100</f>
        <v>68.041237113402062</v>
      </c>
      <c r="E36" s="46">
        <v>66</v>
      </c>
      <c r="F36" s="46">
        <v>17</v>
      </c>
      <c r="G36" s="46">
        <v>3</v>
      </c>
      <c r="H36" s="46">
        <v>1</v>
      </c>
      <c r="I36" s="46">
        <v>10</v>
      </c>
      <c r="J36" s="25" t="s">
        <v>21</v>
      </c>
    </row>
    <row r="37" spans="2:10" ht="16.5" x14ac:dyDescent="0.3">
      <c r="B37" s="23">
        <v>31</v>
      </c>
      <c r="C37" s="24">
        <v>2.5</v>
      </c>
      <c r="D37" s="35">
        <f>49/97*100</f>
        <v>50.515463917525771</v>
      </c>
      <c r="E37" s="46">
        <v>2</v>
      </c>
      <c r="F37" s="46">
        <v>33</v>
      </c>
      <c r="G37" s="46">
        <v>3</v>
      </c>
      <c r="H37" s="46">
        <v>9</v>
      </c>
      <c r="I37" s="46">
        <v>49</v>
      </c>
      <c r="J37" s="25" t="s">
        <v>21</v>
      </c>
    </row>
    <row r="38" spans="2:10" ht="16.5" x14ac:dyDescent="0.3">
      <c r="B38" s="23">
        <v>32</v>
      </c>
      <c r="C38" s="24">
        <v>2.5</v>
      </c>
      <c r="D38" s="35">
        <f>60/97*100</f>
        <v>61.855670103092784</v>
      </c>
      <c r="E38" s="46">
        <v>10</v>
      </c>
      <c r="F38" s="46">
        <v>60</v>
      </c>
      <c r="G38" s="46">
        <v>3</v>
      </c>
      <c r="H38" s="46">
        <v>4</v>
      </c>
      <c r="I38" s="46">
        <v>18</v>
      </c>
      <c r="J38" s="25" t="s">
        <v>21</v>
      </c>
    </row>
    <row r="39" spans="2:10" ht="16.5" x14ac:dyDescent="0.3">
      <c r="B39" s="23">
        <v>33</v>
      </c>
      <c r="C39" s="24">
        <v>2.5</v>
      </c>
      <c r="D39" s="35">
        <f>66/97*100</f>
        <v>68.041237113402062</v>
      </c>
      <c r="E39" s="46">
        <v>9</v>
      </c>
      <c r="F39" s="46">
        <v>66</v>
      </c>
      <c r="G39" s="46">
        <v>13</v>
      </c>
      <c r="H39" s="46">
        <v>8</v>
      </c>
      <c r="I39" s="46">
        <v>0</v>
      </c>
      <c r="J39" s="25" t="s">
        <v>22</v>
      </c>
    </row>
    <row r="40" spans="2:10" ht="16.5" x14ac:dyDescent="0.3">
      <c r="B40" s="23">
        <v>34</v>
      </c>
      <c r="C40" s="24">
        <v>2.5</v>
      </c>
      <c r="D40" s="35">
        <f>31/97*100</f>
        <v>31.958762886597935</v>
      </c>
      <c r="E40" s="46">
        <v>12</v>
      </c>
      <c r="F40" s="46">
        <v>31</v>
      </c>
      <c r="G40" s="46">
        <v>5</v>
      </c>
      <c r="H40" s="46">
        <v>23</v>
      </c>
      <c r="I40" s="46">
        <v>25</v>
      </c>
      <c r="J40" s="25" t="s">
        <v>22</v>
      </c>
    </row>
    <row r="41" spans="2:10" ht="16.5" x14ac:dyDescent="0.3">
      <c r="B41" s="23">
        <v>35</v>
      </c>
      <c r="C41" s="24">
        <v>2.5</v>
      </c>
      <c r="D41" s="35">
        <f>50/97*100</f>
        <v>51.546391752577314</v>
      </c>
      <c r="E41" s="46">
        <v>3</v>
      </c>
      <c r="F41" s="46">
        <v>29</v>
      </c>
      <c r="G41" s="46">
        <v>3</v>
      </c>
      <c r="H41" s="46">
        <v>11</v>
      </c>
      <c r="I41" s="46">
        <v>50</v>
      </c>
      <c r="J41" s="25" t="s">
        <v>22</v>
      </c>
    </row>
    <row r="42" spans="2:10" ht="16.5" x14ac:dyDescent="0.3">
      <c r="B42" s="23">
        <v>36</v>
      </c>
      <c r="C42" s="24">
        <v>2.5</v>
      </c>
      <c r="D42" s="35">
        <f>58/97*100</f>
        <v>59.793814432989691</v>
      </c>
      <c r="E42" s="46">
        <v>58</v>
      </c>
      <c r="F42" s="46">
        <v>1</v>
      </c>
      <c r="G42" s="46">
        <v>19</v>
      </c>
      <c r="H42" s="46">
        <v>13</v>
      </c>
      <c r="I42" s="46">
        <v>5</v>
      </c>
      <c r="J42" s="25" t="s">
        <v>22</v>
      </c>
    </row>
    <row r="43" spans="2:10" ht="16.5" x14ac:dyDescent="0.3">
      <c r="B43" s="23">
        <v>37</v>
      </c>
      <c r="C43" s="24">
        <v>2.5</v>
      </c>
      <c r="D43" s="35">
        <f>65/97*100</f>
        <v>67.010309278350505</v>
      </c>
      <c r="E43" s="46">
        <v>2</v>
      </c>
      <c r="F43" s="46">
        <v>12</v>
      </c>
      <c r="G43" s="46">
        <v>65</v>
      </c>
      <c r="H43" s="46">
        <v>9</v>
      </c>
      <c r="I43" s="46">
        <v>8</v>
      </c>
      <c r="J43" s="25" t="s">
        <v>22</v>
      </c>
    </row>
    <row r="44" spans="2:10" ht="16.5" x14ac:dyDescent="0.3">
      <c r="B44" s="23">
        <v>38</v>
      </c>
      <c r="C44" s="24">
        <v>2.5</v>
      </c>
      <c r="D44" s="35">
        <f>73/97*100</f>
        <v>75.257731958762889</v>
      </c>
      <c r="E44" s="46">
        <v>2</v>
      </c>
      <c r="F44" s="46">
        <v>73</v>
      </c>
      <c r="G44" s="46">
        <v>3</v>
      </c>
      <c r="H44" s="46">
        <v>7</v>
      </c>
      <c r="I44" s="46">
        <v>11</v>
      </c>
      <c r="J44" s="25" t="s">
        <v>22</v>
      </c>
    </row>
    <row r="45" spans="2:10" ht="16.5" x14ac:dyDescent="0.3">
      <c r="B45" s="23">
        <v>39</v>
      </c>
      <c r="C45" s="24">
        <v>2.5</v>
      </c>
      <c r="D45" s="35">
        <f>38/97*100</f>
        <v>39.175257731958766</v>
      </c>
      <c r="E45" s="46">
        <v>6</v>
      </c>
      <c r="F45" s="46">
        <v>20</v>
      </c>
      <c r="G45" s="46">
        <v>38</v>
      </c>
      <c r="H45" s="46">
        <v>18</v>
      </c>
      <c r="I45" s="46">
        <v>14</v>
      </c>
      <c r="J45" s="35" t="s">
        <v>22</v>
      </c>
    </row>
    <row r="46" spans="2:10" ht="16.5" x14ac:dyDescent="0.3">
      <c r="B46" s="23">
        <v>40</v>
      </c>
      <c r="C46" s="24">
        <v>2.5</v>
      </c>
      <c r="D46" s="35">
        <f>79/97*100</f>
        <v>81.44329896907216</v>
      </c>
      <c r="E46" s="46">
        <v>5</v>
      </c>
      <c r="F46" s="46">
        <v>8</v>
      </c>
      <c r="G46" s="46">
        <v>79</v>
      </c>
      <c r="H46" s="46">
        <v>3</v>
      </c>
      <c r="I46" s="46">
        <v>1</v>
      </c>
      <c r="J46" s="25" t="s">
        <v>22</v>
      </c>
    </row>
  </sheetData>
  <mergeCells count="1">
    <mergeCell ref="B2:J2"/>
  </mergeCells>
  <phoneticPr fontId="3" type="noConversion"/>
  <conditionalFormatting sqref="J26 J45 J29:J32 D7:D46">
    <cfRule type="cellIs" dxfId="2" priority="1" operator="lessThan">
      <formula>50</formula>
    </cfRule>
  </conditionalFormatting>
  <pageMargins left="0.7" right="0.7" top="0.75" bottom="0.75" header="0.3" footer="0.3"/>
  <pageSetup paperSize="9"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579ED-0135-42A2-AE4E-2782A442CB40}">
  <dimension ref="B2:J46"/>
  <sheetViews>
    <sheetView showGridLines="0" tabSelected="1" workbookViewId="0">
      <selection activeCell="O22" sqref="O22"/>
    </sheetView>
  </sheetViews>
  <sheetFormatPr defaultRowHeight="15" x14ac:dyDescent="0.3"/>
  <cols>
    <col min="1" max="1" width="9" style="13"/>
    <col min="2" max="2" width="9" style="40"/>
    <col min="3" max="10" width="9" style="13"/>
    <col min="11" max="11" width="9.75" style="13" customWidth="1"/>
    <col min="12" max="16384" width="9" style="13"/>
  </cols>
  <sheetData>
    <row r="2" spans="2:10" ht="27.75" x14ac:dyDescent="0.3">
      <c r="B2" s="49" t="s">
        <v>171</v>
      </c>
      <c r="C2" s="49"/>
      <c r="D2" s="49"/>
      <c r="E2" s="49"/>
      <c r="F2" s="49"/>
      <c r="G2" s="49"/>
      <c r="H2" s="49"/>
      <c r="I2" s="49"/>
      <c r="J2" s="49"/>
    </row>
    <row r="3" spans="2:10" ht="18.75" x14ac:dyDescent="0.3">
      <c r="B3" s="37"/>
      <c r="C3" s="33"/>
      <c r="D3" s="33"/>
      <c r="E3" s="33"/>
      <c r="F3" s="33"/>
      <c r="G3" s="33"/>
      <c r="H3" s="33"/>
      <c r="I3" s="33"/>
    </row>
    <row r="4" spans="2:10" x14ac:dyDescent="0.3">
      <c r="B4" s="38" t="s">
        <v>15</v>
      </c>
      <c r="C4" s="29" t="s">
        <v>16</v>
      </c>
      <c r="E4" s="17" t="s">
        <v>4</v>
      </c>
      <c r="F4" s="29">
        <f>[1]전체통계표!AB51</f>
        <v>121</v>
      </c>
      <c r="G4" s="17" t="s">
        <v>17</v>
      </c>
      <c r="H4" s="32">
        <f>[1]자연과학통계표!V48</f>
        <v>40.200000000000003</v>
      </c>
      <c r="I4" s="17" t="s">
        <v>18</v>
      </c>
      <c r="J4" s="29">
        <v>40</v>
      </c>
    </row>
    <row r="5" spans="2:10" x14ac:dyDescent="0.3">
      <c r="B5" s="39"/>
      <c r="C5" s="34"/>
      <c r="D5" s="34"/>
      <c r="E5" s="14"/>
      <c r="F5" s="34"/>
      <c r="G5" s="34"/>
      <c r="H5" s="34"/>
      <c r="I5" s="34"/>
    </row>
    <row r="6" spans="2:10" x14ac:dyDescent="0.3">
      <c r="B6" s="38" t="s">
        <v>12</v>
      </c>
      <c r="C6" s="17" t="s">
        <v>13</v>
      </c>
      <c r="D6" s="17" t="s">
        <v>23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 t="s">
        <v>14</v>
      </c>
    </row>
    <row r="7" spans="2:10" ht="16.5" x14ac:dyDescent="0.3">
      <c r="B7" s="36">
        <v>1</v>
      </c>
      <c r="C7" s="24">
        <v>2.5</v>
      </c>
      <c r="D7" s="35">
        <f>35/96*100</f>
        <v>36.458333333333329</v>
      </c>
      <c r="E7" s="46">
        <v>0</v>
      </c>
      <c r="F7" s="46">
        <v>78</v>
      </c>
      <c r="G7" s="46">
        <v>7</v>
      </c>
      <c r="H7" s="46">
        <v>5</v>
      </c>
      <c r="I7" s="46">
        <v>4</v>
      </c>
      <c r="J7" s="25" t="s">
        <v>117</v>
      </c>
    </row>
    <row r="8" spans="2:10" ht="16.5" x14ac:dyDescent="0.3">
      <c r="B8" s="36">
        <v>2</v>
      </c>
      <c r="C8" s="24">
        <v>2.5</v>
      </c>
      <c r="D8" s="35">
        <f>34/96*100</f>
        <v>35.416666666666671</v>
      </c>
      <c r="E8" s="46">
        <v>5</v>
      </c>
      <c r="F8" s="46">
        <v>18</v>
      </c>
      <c r="G8" s="46">
        <v>25</v>
      </c>
      <c r="H8" s="46">
        <v>10</v>
      </c>
      <c r="I8" s="46">
        <v>34</v>
      </c>
      <c r="J8" s="25" t="s">
        <v>117</v>
      </c>
    </row>
    <row r="9" spans="2:10" ht="16.5" x14ac:dyDescent="0.3">
      <c r="B9" s="36">
        <v>3</v>
      </c>
      <c r="C9" s="24">
        <v>2.5</v>
      </c>
      <c r="D9" s="35">
        <f>16/96*100</f>
        <v>16.666666666666664</v>
      </c>
      <c r="E9" s="46">
        <v>8</v>
      </c>
      <c r="F9" s="46">
        <v>11</v>
      </c>
      <c r="G9" s="46">
        <v>37</v>
      </c>
      <c r="H9" s="46">
        <v>16</v>
      </c>
      <c r="I9" s="46">
        <v>20</v>
      </c>
      <c r="J9" s="25" t="s">
        <v>117</v>
      </c>
    </row>
    <row r="10" spans="2:10" ht="16.5" x14ac:dyDescent="0.3">
      <c r="B10" s="36">
        <v>4</v>
      </c>
      <c r="C10" s="24">
        <v>2.5</v>
      </c>
      <c r="D10" s="35">
        <f>70/96*100</f>
        <v>72.916666666666657</v>
      </c>
      <c r="E10" s="46">
        <v>70</v>
      </c>
      <c r="F10" s="46">
        <v>3</v>
      </c>
      <c r="G10" s="46">
        <v>9</v>
      </c>
      <c r="H10" s="46">
        <v>6</v>
      </c>
      <c r="I10" s="46">
        <v>6</v>
      </c>
      <c r="J10" s="25" t="s">
        <v>117</v>
      </c>
    </row>
    <row r="11" spans="2:10" ht="16.5" x14ac:dyDescent="0.3">
      <c r="B11" s="36">
        <v>5</v>
      </c>
      <c r="C11" s="24">
        <v>2.5</v>
      </c>
      <c r="D11" s="35">
        <f>20/96*100</f>
        <v>20.833333333333336</v>
      </c>
      <c r="E11" s="46">
        <v>24</v>
      </c>
      <c r="F11" s="46">
        <v>20</v>
      </c>
      <c r="G11" s="46">
        <v>21</v>
      </c>
      <c r="H11" s="46">
        <v>18</v>
      </c>
      <c r="I11" s="46">
        <v>8</v>
      </c>
      <c r="J11" s="25" t="s">
        <v>117</v>
      </c>
    </row>
    <row r="12" spans="2:10" ht="16.5" x14ac:dyDescent="0.3">
      <c r="B12" s="36">
        <v>6</v>
      </c>
      <c r="C12" s="24">
        <v>2.5</v>
      </c>
      <c r="D12" s="35">
        <f>50/96*100</f>
        <v>52.083333333333336</v>
      </c>
      <c r="E12" s="46">
        <v>3</v>
      </c>
      <c r="F12" s="46">
        <v>12</v>
      </c>
      <c r="G12" s="46">
        <v>20</v>
      </c>
      <c r="H12" s="46">
        <v>50</v>
      </c>
      <c r="I12" s="46">
        <v>6</v>
      </c>
      <c r="J12" s="25" t="s">
        <v>117</v>
      </c>
    </row>
    <row r="13" spans="2:10" ht="16.5" x14ac:dyDescent="0.3">
      <c r="B13" s="36">
        <v>7</v>
      </c>
      <c r="C13" s="24">
        <v>2.5</v>
      </c>
      <c r="D13" s="35">
        <f>50/96*100</f>
        <v>52.083333333333336</v>
      </c>
      <c r="E13" s="46">
        <v>50</v>
      </c>
      <c r="F13" s="46">
        <v>9</v>
      </c>
      <c r="G13" s="46">
        <v>9</v>
      </c>
      <c r="H13" s="46">
        <v>14</v>
      </c>
      <c r="I13" s="46">
        <v>9</v>
      </c>
      <c r="J13" s="25" t="s">
        <v>117</v>
      </c>
    </row>
    <row r="14" spans="2:10" ht="16.5" x14ac:dyDescent="0.3">
      <c r="B14" s="36">
        <v>8</v>
      </c>
      <c r="C14" s="24">
        <v>2.5</v>
      </c>
      <c r="D14" s="35">
        <f>19/96*100</f>
        <v>19.791666666666664</v>
      </c>
      <c r="E14" s="46">
        <v>19</v>
      </c>
      <c r="F14" s="46">
        <v>25</v>
      </c>
      <c r="G14" s="46">
        <v>17</v>
      </c>
      <c r="H14" s="46">
        <v>14</v>
      </c>
      <c r="I14" s="46">
        <v>16</v>
      </c>
      <c r="J14" s="25" t="s">
        <v>117</v>
      </c>
    </row>
    <row r="15" spans="2:10" ht="16.5" x14ac:dyDescent="0.3">
      <c r="B15" s="36">
        <v>9</v>
      </c>
      <c r="C15" s="24">
        <v>2.5</v>
      </c>
      <c r="D15" s="35">
        <f>51/96*100</f>
        <v>53.125</v>
      </c>
      <c r="E15" s="46">
        <v>9</v>
      </c>
      <c r="F15" s="46">
        <v>11</v>
      </c>
      <c r="G15" s="46">
        <v>51</v>
      </c>
      <c r="H15" s="46">
        <v>14</v>
      </c>
      <c r="I15" s="46">
        <v>7</v>
      </c>
      <c r="J15" s="25" t="s">
        <v>117</v>
      </c>
    </row>
    <row r="16" spans="2:10" ht="16.5" x14ac:dyDescent="0.3">
      <c r="B16" s="36">
        <v>10</v>
      </c>
      <c r="C16" s="24">
        <v>2.5</v>
      </c>
      <c r="D16" s="35">
        <f>36/96*100</f>
        <v>37.5</v>
      </c>
      <c r="E16" s="46">
        <v>3</v>
      </c>
      <c r="F16" s="46">
        <v>27</v>
      </c>
      <c r="G16" s="46">
        <v>36</v>
      </c>
      <c r="H16" s="46">
        <v>17</v>
      </c>
      <c r="I16" s="46">
        <v>8</v>
      </c>
      <c r="J16" s="25" t="s">
        <v>117</v>
      </c>
    </row>
    <row r="17" spans="2:10" ht="16.5" x14ac:dyDescent="0.3">
      <c r="B17" s="36">
        <v>11</v>
      </c>
      <c r="C17" s="24">
        <v>2.5</v>
      </c>
      <c r="D17" s="35">
        <f>44/96*100</f>
        <v>45.833333333333329</v>
      </c>
      <c r="E17" s="46">
        <v>4</v>
      </c>
      <c r="F17" s="46">
        <v>14</v>
      </c>
      <c r="G17" s="46">
        <v>44</v>
      </c>
      <c r="H17" s="46">
        <v>17</v>
      </c>
      <c r="I17" s="46">
        <v>13</v>
      </c>
      <c r="J17" s="25" t="s">
        <v>118</v>
      </c>
    </row>
    <row r="18" spans="2:10" ht="16.5" x14ac:dyDescent="0.3">
      <c r="B18" s="36">
        <v>12</v>
      </c>
      <c r="C18" s="24">
        <v>2.5</v>
      </c>
      <c r="D18" s="35">
        <f>24/96*100</f>
        <v>25</v>
      </c>
      <c r="E18" s="46">
        <v>7</v>
      </c>
      <c r="F18" s="46">
        <v>20</v>
      </c>
      <c r="G18" s="46">
        <v>24</v>
      </c>
      <c r="H18" s="46">
        <v>14</v>
      </c>
      <c r="I18" s="46">
        <v>27</v>
      </c>
      <c r="J18" s="25" t="s">
        <v>118</v>
      </c>
    </row>
    <row r="19" spans="2:10" ht="16.5" x14ac:dyDescent="0.3">
      <c r="B19" s="36">
        <v>13</v>
      </c>
      <c r="C19" s="24">
        <v>2.5</v>
      </c>
      <c r="D19" s="35">
        <f>33/96*100</f>
        <v>34.375</v>
      </c>
      <c r="E19" s="46">
        <v>7</v>
      </c>
      <c r="F19" s="46">
        <v>17</v>
      </c>
      <c r="G19" s="46">
        <v>18</v>
      </c>
      <c r="H19" s="46">
        <v>17</v>
      </c>
      <c r="I19" s="46">
        <v>33</v>
      </c>
      <c r="J19" s="25" t="s">
        <v>118</v>
      </c>
    </row>
    <row r="20" spans="2:10" ht="16.5" x14ac:dyDescent="0.3">
      <c r="B20" s="36">
        <v>14</v>
      </c>
      <c r="C20" s="24">
        <v>2.5</v>
      </c>
      <c r="D20" s="35">
        <f>18/96*100</f>
        <v>18.75</v>
      </c>
      <c r="E20" s="46">
        <v>18</v>
      </c>
      <c r="F20" s="46">
        <v>12</v>
      </c>
      <c r="G20" s="46">
        <v>28</v>
      </c>
      <c r="H20" s="46">
        <v>14</v>
      </c>
      <c r="I20" s="46">
        <v>20</v>
      </c>
      <c r="J20" s="25" t="s">
        <v>118</v>
      </c>
    </row>
    <row r="21" spans="2:10" ht="16.5" x14ac:dyDescent="0.3">
      <c r="B21" s="36">
        <v>15</v>
      </c>
      <c r="C21" s="24">
        <v>2.5</v>
      </c>
      <c r="D21" s="35">
        <f>35/96*100</f>
        <v>36.458333333333329</v>
      </c>
      <c r="E21" s="46">
        <v>6</v>
      </c>
      <c r="F21" s="46">
        <v>35</v>
      </c>
      <c r="G21" s="46">
        <v>10</v>
      </c>
      <c r="H21" s="46">
        <v>21</v>
      </c>
      <c r="I21" s="46">
        <v>20</v>
      </c>
      <c r="J21" s="25" t="s">
        <v>118</v>
      </c>
    </row>
    <row r="22" spans="2:10" ht="16.5" x14ac:dyDescent="0.3">
      <c r="B22" s="36">
        <v>16</v>
      </c>
      <c r="C22" s="24">
        <v>2.5</v>
      </c>
      <c r="D22" s="35">
        <f>21/96*100</f>
        <v>21.875</v>
      </c>
      <c r="E22" s="46">
        <v>21</v>
      </c>
      <c r="F22" s="46">
        <v>20</v>
      </c>
      <c r="G22" s="46">
        <v>27</v>
      </c>
      <c r="H22" s="46">
        <v>15</v>
      </c>
      <c r="I22" s="46">
        <v>7</v>
      </c>
      <c r="J22" s="25" t="s">
        <v>118</v>
      </c>
    </row>
    <row r="23" spans="2:10" ht="16.5" x14ac:dyDescent="0.3">
      <c r="B23" s="36">
        <v>17</v>
      </c>
      <c r="C23" s="24">
        <v>2.5</v>
      </c>
      <c r="D23" s="35">
        <f>37/96*100</f>
        <v>38.541666666666671</v>
      </c>
      <c r="E23" s="46">
        <v>6</v>
      </c>
      <c r="F23" s="46">
        <v>21</v>
      </c>
      <c r="G23" s="46">
        <v>16</v>
      </c>
      <c r="H23" s="46">
        <v>12</v>
      </c>
      <c r="I23" s="46">
        <v>37</v>
      </c>
      <c r="J23" s="25" t="s">
        <v>118</v>
      </c>
    </row>
    <row r="24" spans="2:10" ht="16.5" x14ac:dyDescent="0.3">
      <c r="B24" s="23">
        <v>18</v>
      </c>
      <c r="C24" s="24">
        <v>2.5</v>
      </c>
      <c r="D24" s="35">
        <f>34/96*100</f>
        <v>35.416666666666671</v>
      </c>
      <c r="E24" s="46">
        <v>14</v>
      </c>
      <c r="F24" s="46">
        <v>16</v>
      </c>
      <c r="G24" s="46">
        <v>34</v>
      </c>
      <c r="H24" s="46">
        <v>18</v>
      </c>
      <c r="I24" s="46">
        <v>9</v>
      </c>
      <c r="J24" s="25" t="s">
        <v>118</v>
      </c>
    </row>
    <row r="25" spans="2:10" ht="16.5" x14ac:dyDescent="0.3">
      <c r="B25" s="23">
        <v>19</v>
      </c>
      <c r="C25" s="24">
        <v>2.5</v>
      </c>
      <c r="D25" s="35">
        <f>96/96*100</f>
        <v>100</v>
      </c>
      <c r="E25" s="46">
        <v>0</v>
      </c>
      <c r="F25" s="46">
        <v>0</v>
      </c>
      <c r="G25" s="46">
        <v>96</v>
      </c>
      <c r="H25" s="46">
        <v>0</v>
      </c>
      <c r="I25" s="46">
        <v>0</v>
      </c>
      <c r="J25" s="25" t="s">
        <v>118</v>
      </c>
    </row>
    <row r="26" spans="2:10" ht="16.5" x14ac:dyDescent="0.3">
      <c r="B26" s="23">
        <v>20</v>
      </c>
      <c r="C26" s="24">
        <v>2.5</v>
      </c>
      <c r="D26" s="35">
        <f>44/96*100</f>
        <v>45.833333333333329</v>
      </c>
      <c r="E26" s="46">
        <v>44</v>
      </c>
      <c r="F26" s="46">
        <v>25</v>
      </c>
      <c r="G26" s="46">
        <v>13</v>
      </c>
      <c r="H26" s="46">
        <v>5</v>
      </c>
      <c r="I26" s="46">
        <v>5</v>
      </c>
      <c r="J26" s="25" t="s">
        <v>118</v>
      </c>
    </row>
    <row r="27" spans="2:10" ht="16.5" x14ac:dyDescent="0.3">
      <c r="B27" s="23">
        <v>21</v>
      </c>
      <c r="C27" s="24">
        <v>2.5</v>
      </c>
      <c r="D27" s="35">
        <f>18/96*100</f>
        <v>18.75</v>
      </c>
      <c r="E27" s="46">
        <v>6</v>
      </c>
      <c r="F27" s="46">
        <v>18</v>
      </c>
      <c r="G27" s="46">
        <v>40</v>
      </c>
      <c r="H27" s="46">
        <v>27</v>
      </c>
      <c r="I27" s="46">
        <v>3</v>
      </c>
      <c r="J27" s="25" t="s">
        <v>119</v>
      </c>
    </row>
    <row r="28" spans="2:10" ht="16.5" x14ac:dyDescent="0.3">
      <c r="B28" s="23">
        <v>22</v>
      </c>
      <c r="C28" s="24">
        <v>2.5</v>
      </c>
      <c r="D28" s="35">
        <f>49/96*100</f>
        <v>51.041666666666664</v>
      </c>
      <c r="E28" s="46">
        <v>7</v>
      </c>
      <c r="F28" s="46">
        <v>3</v>
      </c>
      <c r="G28" s="46">
        <v>21</v>
      </c>
      <c r="H28" s="46">
        <v>14</v>
      </c>
      <c r="I28" s="46">
        <v>49</v>
      </c>
      <c r="J28" s="25" t="s">
        <v>119</v>
      </c>
    </row>
    <row r="29" spans="2:10" ht="16.5" x14ac:dyDescent="0.3">
      <c r="B29" s="23">
        <v>23</v>
      </c>
      <c r="C29" s="24">
        <v>2.5</v>
      </c>
      <c r="D29" s="35">
        <f>34/96*100</f>
        <v>35.416666666666671</v>
      </c>
      <c r="E29" s="46">
        <v>9</v>
      </c>
      <c r="F29" s="46">
        <v>27</v>
      </c>
      <c r="G29" s="46">
        <v>20</v>
      </c>
      <c r="H29" s="46">
        <v>34</v>
      </c>
      <c r="I29" s="46">
        <v>4</v>
      </c>
      <c r="J29" s="25" t="s">
        <v>119</v>
      </c>
    </row>
    <row r="30" spans="2:10" ht="16.5" x14ac:dyDescent="0.3">
      <c r="B30" s="23">
        <v>24</v>
      </c>
      <c r="C30" s="24">
        <v>2.5</v>
      </c>
      <c r="D30" s="35">
        <f>68/96*100</f>
        <v>70.833333333333343</v>
      </c>
      <c r="E30" s="46">
        <v>1</v>
      </c>
      <c r="F30" s="46">
        <v>15</v>
      </c>
      <c r="G30" s="46">
        <v>5</v>
      </c>
      <c r="H30" s="46">
        <v>68</v>
      </c>
      <c r="I30" s="46">
        <v>5</v>
      </c>
      <c r="J30" s="25" t="s">
        <v>119</v>
      </c>
    </row>
    <row r="31" spans="2:10" ht="16.5" x14ac:dyDescent="0.3">
      <c r="B31" s="23">
        <v>25</v>
      </c>
      <c r="C31" s="24">
        <v>2.5</v>
      </c>
      <c r="D31" s="35">
        <f>41/96*100</f>
        <v>42.708333333333329</v>
      </c>
      <c r="E31" s="46">
        <v>41</v>
      </c>
      <c r="F31" s="46">
        <v>26</v>
      </c>
      <c r="G31" s="46">
        <v>8</v>
      </c>
      <c r="H31" s="46">
        <v>10</v>
      </c>
      <c r="I31" s="46">
        <v>9</v>
      </c>
      <c r="J31" s="25" t="s">
        <v>119</v>
      </c>
    </row>
    <row r="32" spans="2:10" ht="16.5" x14ac:dyDescent="0.3">
      <c r="B32" s="23">
        <v>26</v>
      </c>
      <c r="C32" s="24">
        <v>2.5</v>
      </c>
      <c r="D32" s="35">
        <f>34/96*100</f>
        <v>35.416666666666671</v>
      </c>
      <c r="E32" s="46">
        <v>1</v>
      </c>
      <c r="F32" s="46">
        <v>14</v>
      </c>
      <c r="G32" s="46">
        <v>34</v>
      </c>
      <c r="H32" s="46">
        <v>27</v>
      </c>
      <c r="I32" s="46">
        <v>18</v>
      </c>
      <c r="J32" s="25" t="s">
        <v>119</v>
      </c>
    </row>
    <row r="33" spans="2:10" ht="16.5" x14ac:dyDescent="0.3">
      <c r="B33" s="23">
        <v>27</v>
      </c>
      <c r="C33" s="24">
        <v>2.5</v>
      </c>
      <c r="D33" s="35">
        <f>30/96*100</f>
        <v>31.25</v>
      </c>
      <c r="E33" s="46">
        <v>11</v>
      </c>
      <c r="F33" s="46">
        <v>12</v>
      </c>
      <c r="G33" s="46">
        <v>20</v>
      </c>
      <c r="H33" s="46">
        <v>21</v>
      </c>
      <c r="I33" s="46">
        <v>30</v>
      </c>
      <c r="J33" s="25" t="s">
        <v>119</v>
      </c>
    </row>
    <row r="34" spans="2:10" ht="16.5" x14ac:dyDescent="0.3">
      <c r="B34" s="23">
        <v>28</v>
      </c>
      <c r="C34" s="24">
        <v>2.5</v>
      </c>
      <c r="D34" s="35">
        <f>24/96*100</f>
        <v>25</v>
      </c>
      <c r="E34" s="46">
        <v>5</v>
      </c>
      <c r="F34" s="46">
        <v>12</v>
      </c>
      <c r="G34" s="46">
        <v>24</v>
      </c>
      <c r="H34" s="46">
        <v>18</v>
      </c>
      <c r="I34" s="46">
        <v>35</v>
      </c>
      <c r="J34" s="25" t="s">
        <v>119</v>
      </c>
    </row>
    <row r="35" spans="2:10" ht="16.5" x14ac:dyDescent="0.3">
      <c r="B35" s="23">
        <v>29</v>
      </c>
      <c r="C35" s="24">
        <v>2.5</v>
      </c>
      <c r="D35" s="35">
        <f>44/96*100</f>
        <v>45.833333333333329</v>
      </c>
      <c r="E35" s="46">
        <v>44</v>
      </c>
      <c r="F35" s="46">
        <v>6</v>
      </c>
      <c r="G35" s="46">
        <v>10</v>
      </c>
      <c r="H35" s="46">
        <v>32</v>
      </c>
      <c r="I35" s="46">
        <v>2</v>
      </c>
      <c r="J35" s="25" t="s">
        <v>119</v>
      </c>
    </row>
    <row r="36" spans="2:10" ht="16.5" x14ac:dyDescent="0.3">
      <c r="B36" s="23">
        <v>30</v>
      </c>
      <c r="C36" s="24">
        <v>2.5</v>
      </c>
      <c r="D36" s="35">
        <f>24/96*100</f>
        <v>25</v>
      </c>
      <c r="E36" s="46">
        <v>15</v>
      </c>
      <c r="F36" s="46">
        <v>38</v>
      </c>
      <c r="G36" s="46">
        <v>14</v>
      </c>
      <c r="H36" s="46">
        <v>24</v>
      </c>
      <c r="I36" s="46">
        <v>3</v>
      </c>
      <c r="J36" s="25" t="s">
        <v>119</v>
      </c>
    </row>
    <row r="37" spans="2:10" ht="16.5" x14ac:dyDescent="0.3">
      <c r="B37" s="23">
        <v>31</v>
      </c>
      <c r="C37" s="24">
        <v>2.5</v>
      </c>
      <c r="D37" s="35">
        <f>54/96*100</f>
        <v>56.25</v>
      </c>
      <c r="E37" s="46">
        <v>0</v>
      </c>
      <c r="F37" s="46">
        <v>1</v>
      </c>
      <c r="G37" s="46">
        <v>5</v>
      </c>
      <c r="H37" s="46">
        <v>34</v>
      </c>
      <c r="I37" s="46">
        <v>54</v>
      </c>
      <c r="J37" s="25" t="s">
        <v>120</v>
      </c>
    </row>
    <row r="38" spans="2:10" ht="16.5" x14ac:dyDescent="0.3">
      <c r="B38" s="23">
        <v>32</v>
      </c>
      <c r="C38" s="24">
        <v>2.5</v>
      </c>
      <c r="D38" s="35">
        <f>46/96*100</f>
        <v>47.916666666666671</v>
      </c>
      <c r="E38" s="46">
        <v>46</v>
      </c>
      <c r="F38" s="46">
        <v>4</v>
      </c>
      <c r="G38" s="46">
        <v>14</v>
      </c>
      <c r="H38" s="46">
        <v>7</v>
      </c>
      <c r="I38" s="46">
        <v>23</v>
      </c>
      <c r="J38" s="25" t="s">
        <v>120</v>
      </c>
    </row>
    <row r="39" spans="2:10" ht="16.5" x14ac:dyDescent="0.3">
      <c r="B39" s="23">
        <v>33</v>
      </c>
      <c r="C39" s="24">
        <v>2.5</v>
      </c>
      <c r="D39" s="35">
        <f>24/96*100</f>
        <v>25</v>
      </c>
      <c r="E39" s="46">
        <v>1</v>
      </c>
      <c r="F39" s="46">
        <v>1</v>
      </c>
      <c r="G39" s="46">
        <v>24</v>
      </c>
      <c r="H39" s="46">
        <v>4</v>
      </c>
      <c r="I39" s="46">
        <v>64</v>
      </c>
      <c r="J39" s="25" t="s">
        <v>120</v>
      </c>
    </row>
    <row r="40" spans="2:10" ht="16.5" x14ac:dyDescent="0.3">
      <c r="B40" s="23">
        <v>34</v>
      </c>
      <c r="C40" s="24">
        <v>2.5</v>
      </c>
      <c r="D40" s="35">
        <f>9/96*100</f>
        <v>9.375</v>
      </c>
      <c r="E40" s="46">
        <v>24</v>
      </c>
      <c r="F40" s="46">
        <v>4</v>
      </c>
      <c r="G40" s="46">
        <v>39</v>
      </c>
      <c r="H40" s="46">
        <v>9</v>
      </c>
      <c r="I40" s="46">
        <v>17</v>
      </c>
      <c r="J40" s="25" t="s">
        <v>120</v>
      </c>
    </row>
    <row r="41" spans="2:10" ht="16.5" x14ac:dyDescent="0.3">
      <c r="B41" s="23">
        <v>35</v>
      </c>
      <c r="C41" s="24">
        <v>2.5</v>
      </c>
      <c r="D41" s="35">
        <f>46/96*100</f>
        <v>47.916666666666671</v>
      </c>
      <c r="E41" s="46">
        <v>5</v>
      </c>
      <c r="F41" s="46">
        <v>46</v>
      </c>
      <c r="G41" s="46">
        <v>27</v>
      </c>
      <c r="H41" s="46">
        <v>8</v>
      </c>
      <c r="I41" s="46">
        <v>8</v>
      </c>
      <c r="J41" s="25" t="s">
        <v>120</v>
      </c>
    </row>
    <row r="42" spans="2:10" ht="16.5" x14ac:dyDescent="0.3">
      <c r="B42" s="23">
        <v>36</v>
      </c>
      <c r="C42" s="24">
        <v>2.5</v>
      </c>
      <c r="D42" s="35">
        <f>41/96*100</f>
        <v>42.708333333333329</v>
      </c>
      <c r="E42" s="46">
        <v>11</v>
      </c>
      <c r="F42" s="46">
        <v>10</v>
      </c>
      <c r="G42" s="46">
        <v>41</v>
      </c>
      <c r="H42" s="46">
        <v>21</v>
      </c>
      <c r="I42" s="46">
        <v>11</v>
      </c>
      <c r="J42" s="25" t="s">
        <v>120</v>
      </c>
    </row>
    <row r="43" spans="2:10" ht="16.5" x14ac:dyDescent="0.3">
      <c r="B43" s="23">
        <v>37</v>
      </c>
      <c r="C43" s="24">
        <v>2.5</v>
      </c>
      <c r="D43" s="35">
        <f>52/96*100</f>
        <v>54.166666666666664</v>
      </c>
      <c r="E43" s="46">
        <v>3</v>
      </c>
      <c r="F43" s="46">
        <v>26</v>
      </c>
      <c r="G43" s="46">
        <v>5</v>
      </c>
      <c r="H43" s="46">
        <v>52</v>
      </c>
      <c r="I43" s="46">
        <v>7</v>
      </c>
      <c r="J43" s="25" t="s">
        <v>120</v>
      </c>
    </row>
    <row r="44" spans="2:10" ht="16.5" x14ac:dyDescent="0.3">
      <c r="B44" s="23">
        <v>38</v>
      </c>
      <c r="C44" s="24">
        <v>2.5</v>
      </c>
      <c r="D44" s="35">
        <f>51/96*100</f>
        <v>53.125</v>
      </c>
      <c r="E44" s="46">
        <v>6</v>
      </c>
      <c r="F44" s="46">
        <v>3</v>
      </c>
      <c r="G44" s="46">
        <v>14</v>
      </c>
      <c r="H44" s="46">
        <v>19</v>
      </c>
      <c r="I44" s="46">
        <v>51</v>
      </c>
      <c r="J44" s="25" t="s">
        <v>120</v>
      </c>
    </row>
    <row r="45" spans="2:10" ht="16.5" x14ac:dyDescent="0.3">
      <c r="B45" s="23">
        <v>39</v>
      </c>
      <c r="C45" s="24">
        <v>2.5</v>
      </c>
      <c r="D45" s="35">
        <f>71/96*100</f>
        <v>73.958333333333343</v>
      </c>
      <c r="E45" s="46">
        <v>2</v>
      </c>
      <c r="F45" s="46">
        <v>6</v>
      </c>
      <c r="G45" s="46">
        <v>6</v>
      </c>
      <c r="H45" s="46">
        <v>8</v>
      </c>
      <c r="I45" s="46">
        <v>71</v>
      </c>
      <c r="J45" s="25" t="s">
        <v>120</v>
      </c>
    </row>
    <row r="46" spans="2:10" ht="16.5" x14ac:dyDescent="0.3">
      <c r="B46" s="23">
        <v>40</v>
      </c>
      <c r="C46" s="24">
        <v>2.5</v>
      </c>
      <c r="D46" s="35">
        <f>58/96*100</f>
        <v>60.416666666666664</v>
      </c>
      <c r="E46" s="46">
        <v>12</v>
      </c>
      <c r="F46" s="46">
        <v>7</v>
      </c>
      <c r="G46" s="46">
        <v>58</v>
      </c>
      <c r="H46" s="46">
        <v>9</v>
      </c>
      <c r="I46" s="46">
        <v>7</v>
      </c>
      <c r="J46" s="25" t="s">
        <v>120</v>
      </c>
    </row>
  </sheetData>
  <mergeCells count="1">
    <mergeCell ref="B2:J2"/>
  </mergeCells>
  <phoneticPr fontId="1" type="noConversion"/>
  <conditionalFormatting sqref="D7:D46">
    <cfRule type="cellIs" dxfId="0" priority="1" operator="lessThan">
      <formula>50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전체통계표</vt:lpstr>
      <vt:lpstr>산업재산권법통계표</vt:lpstr>
      <vt:lpstr>민법통계표</vt:lpstr>
      <vt:lpstr>자연과학통계표</vt:lpstr>
      <vt:lpstr>문항분석표(산업재산권법)</vt:lpstr>
      <vt:lpstr>문항분석표(민법개론)</vt:lpstr>
      <vt:lpstr>문항분석표(자연과학)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paten</dc:creator>
  <cp:lastModifiedBy>HOME</cp:lastModifiedBy>
  <cp:lastPrinted>2023-10-04T11:46:43Z</cp:lastPrinted>
  <dcterms:created xsi:type="dcterms:W3CDTF">2022-06-27T08:52:48Z</dcterms:created>
  <dcterms:modified xsi:type="dcterms:W3CDTF">2025-10-10T09:27:31Z</dcterms:modified>
</cp:coreProperties>
</file>