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2025\7월\"/>
    </mc:Choice>
  </mc:AlternateContent>
  <xr:revisionPtr revIDLastSave="0" documentId="13_ncr:1_{042B5829-896D-4736-93CF-AE636AEA9977}" xr6:coauthVersionLast="47" xr6:coauthVersionMax="47" xr10:uidLastSave="{00000000-0000-0000-0000-000000000000}"/>
  <bookViews>
    <workbookView xWindow="-120" yWindow="-120" windowWidth="38640" windowHeight="21240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문항분석표(산업재산권법)" sheetId="4" r:id="rId4"/>
    <sheet name="문항분석표(민법개론)" sheetId="3" r:id="rId5"/>
  </sheets>
  <externalReferences>
    <externalReference r:id="rId6"/>
  </externalReferences>
  <definedNames>
    <definedName name="_xlnm._FilterDatabase" localSheetId="2" hidden="1">민법통계표!#REF!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7" l="1"/>
  <c r="S52" i="7"/>
  <c r="D7" i="3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79" i="5"/>
  <c r="G78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Q49" i="2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F4" i="4"/>
  <c r="S14" i="7" l="1"/>
  <c r="S38" i="7"/>
  <c r="S47" i="7"/>
  <c r="S9" i="7"/>
  <c r="S18" i="7"/>
  <c r="S23" i="7"/>
  <c r="S13" i="7"/>
  <c r="S27" i="7"/>
  <c r="S46" i="7"/>
  <c r="S22" i="7"/>
  <c r="S42" i="7"/>
  <c r="S41" i="7"/>
  <c r="S17" i="7"/>
  <c r="S36" i="7"/>
  <c r="S12" i="7"/>
  <c r="S31" i="7"/>
  <c r="S7" i="7"/>
  <c r="S26" i="7"/>
  <c r="S21" i="7"/>
  <c r="S40" i="7"/>
  <c r="S16" i="7"/>
  <c r="S32" i="7"/>
  <c r="S35" i="7"/>
  <c r="S11" i="7"/>
  <c r="S8" i="7"/>
  <c r="S30" i="7"/>
  <c r="S6" i="7"/>
  <c r="S25" i="7"/>
  <c r="S33" i="7"/>
  <c r="S37" i="7"/>
  <c r="S45" i="7"/>
  <c r="S44" i="7"/>
  <c r="S20" i="7"/>
  <c r="S39" i="7"/>
  <c r="S15" i="7"/>
  <c r="S28" i="7"/>
  <c r="S34" i="7"/>
  <c r="S10" i="7"/>
  <c r="S29" i="7"/>
  <c r="S5" i="7"/>
  <c r="T5" i="7" s="1"/>
  <c r="S24" i="7"/>
  <c r="S43" i="7"/>
  <c r="S19" i="7"/>
  <c r="T6" i="7" l="1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Q26" i="2" l="1"/>
  <c r="Q27" i="2"/>
  <c r="Q28" i="2"/>
  <c r="Q29" i="2"/>
  <c r="Q30" i="2"/>
  <c r="Q6" i="2"/>
  <c r="Q7" i="2"/>
  <c r="Q31" i="2"/>
  <c r="Q8" i="2"/>
  <c r="Q32" i="2"/>
  <c r="Q9" i="2"/>
  <c r="Q33" i="2"/>
  <c r="Q10" i="2"/>
  <c r="Q34" i="2"/>
  <c r="Q11" i="2"/>
  <c r="Q35" i="2"/>
  <c r="Q12" i="2"/>
  <c r="Q36" i="2"/>
  <c r="Q13" i="2"/>
  <c r="Q37" i="2"/>
  <c r="Q14" i="2"/>
  <c r="Q38" i="2"/>
  <c r="Q15" i="2"/>
  <c r="Q39" i="2"/>
  <c r="Q42" i="2"/>
  <c r="Q24" i="2"/>
  <c r="Q16" i="2"/>
  <c r="Q40" i="2"/>
  <c r="Q17" i="2"/>
  <c r="Q41" i="2"/>
  <c r="Q18" i="2"/>
  <c r="Q19" i="2"/>
  <c r="Q43" i="2"/>
  <c r="Q20" i="2"/>
  <c r="Q44" i="2"/>
  <c r="Q21" i="2"/>
  <c r="Q45" i="2"/>
  <c r="Q22" i="2"/>
  <c r="Q5" i="2"/>
  <c r="R5" i="2" s="1"/>
  <c r="Q23" i="2"/>
  <c r="Q25" i="2"/>
  <c r="Q11" i="5"/>
  <c r="Q35" i="5"/>
  <c r="Q12" i="5"/>
  <c r="Q36" i="5"/>
  <c r="Q13" i="5"/>
  <c r="Q37" i="5"/>
  <c r="Q14" i="5"/>
  <c r="Q38" i="5"/>
  <c r="Q15" i="5"/>
  <c r="Q39" i="5"/>
  <c r="Q40" i="5"/>
  <c r="Q16" i="5"/>
  <c r="Q17" i="5"/>
  <c r="Q41" i="5"/>
  <c r="Q18" i="5"/>
  <c r="Q42" i="5"/>
  <c r="Q19" i="5"/>
  <c r="Q43" i="5"/>
  <c r="Q45" i="5"/>
  <c r="Q20" i="5"/>
  <c r="Q44" i="5"/>
  <c r="Q21" i="5"/>
  <c r="Q22" i="5"/>
  <c r="Q5" i="5"/>
  <c r="R5" i="5" s="1"/>
  <c r="Q23" i="5"/>
  <c r="Q24" i="5"/>
  <c r="Q25" i="5"/>
  <c r="Q26" i="5"/>
  <c r="Q27" i="5"/>
  <c r="Q28" i="5"/>
  <c r="Q32" i="5"/>
  <c r="Q29" i="5"/>
  <c r="Q6" i="5"/>
  <c r="Q30" i="5"/>
  <c r="Q7" i="5"/>
  <c r="Q31" i="5"/>
  <c r="Q8" i="5"/>
  <c r="Q9" i="5"/>
  <c r="Q33" i="5"/>
  <c r="Q10" i="5"/>
  <c r="Q34" i="5"/>
  <c r="R6" i="2" l="1"/>
  <c r="R6" i="5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7" i="2" l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</calcChain>
</file>

<file path=xl/sharedStrings.xml><?xml version="1.0" encoding="utf-8"?>
<sst xmlns="http://schemas.openxmlformats.org/spreadsheetml/2006/main" count="462" uniqueCount="150">
  <si>
    <t>점</t>
    <phoneticPr fontId="3" type="noConversion"/>
  </si>
  <si>
    <t>최고점수</t>
    <phoneticPr fontId="3" type="noConversion"/>
  </si>
  <si>
    <t>평균점수</t>
    <phoneticPr fontId="3" type="noConversion"/>
  </si>
  <si>
    <t>명</t>
    <phoneticPr fontId="3" type="noConversion"/>
  </si>
  <si>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</si>
  <si>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</si>
  <si>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</si>
  <si>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</si>
  <si>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</si>
  <si>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</t>
    <phoneticPr fontId="3" type="noConversion"/>
  </si>
  <si>
    <t>수험번호</t>
    <phoneticPr fontId="3" type="noConversion"/>
  </si>
  <si>
    <t>성적순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</si>
  <si>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</si>
  <si>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</si>
  <si>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</si>
  <si>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</si>
  <si>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</si>
  <si>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</si>
  <si>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</si>
  <si>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</si>
  <si>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</si>
  <si>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</si>
  <si>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</si>
  <si>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</si>
  <si>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</si>
  <si>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</si>
  <si>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특허법</t>
    <phoneticPr fontId="3" type="noConversion"/>
  </si>
  <si>
    <t>ID</t>
    <phoneticPr fontId="7" type="noConversion"/>
  </si>
  <si>
    <t>ID</t>
    <phoneticPr fontId="1" type="noConversion"/>
  </si>
  <si>
    <t>ID</t>
    <phoneticPr fontId="3" type="noConversion"/>
  </si>
  <si>
    <t>boncouragemj1</t>
  </si>
  <si>
    <t>ejh0816</t>
  </si>
  <si>
    <t>phs585</t>
  </si>
  <si>
    <t>beleubendo</t>
  </si>
  <si>
    <t>gpdud1024</t>
  </si>
  <si>
    <t>qhrua7</t>
  </si>
  <si>
    <t>bbcpe55</t>
  </si>
  <si>
    <t>sihun9296</t>
  </si>
  <si>
    <t>jhill11</t>
  </si>
  <si>
    <t>jhlee1858</t>
  </si>
  <si>
    <t>xyx915</t>
  </si>
  <si>
    <t>nhyhy1219</t>
  </si>
  <si>
    <t>lsy991119</t>
  </si>
  <si>
    <t>vlee9013v</t>
  </si>
  <si>
    <t>heartarum</t>
  </si>
  <si>
    <t>trendkorea2023</t>
  </si>
  <si>
    <t>00annie</t>
  </si>
  <si>
    <t>jeongjinju90</t>
  </si>
  <si>
    <t>j0105w</t>
  </si>
  <si>
    <t>hklmnb8569</t>
  </si>
  <si>
    <t>pil3308</t>
  </si>
  <si>
    <t>pse0918</t>
  </si>
  <si>
    <t>shw9483</t>
  </si>
  <si>
    <t>lhh03160</t>
  </si>
  <si>
    <t>bolloong</t>
  </si>
  <si>
    <t>whitecloudpp</t>
  </si>
  <si>
    <t>robinkim99</t>
  </si>
  <si>
    <t>ny02</t>
  </si>
  <si>
    <t>gerllin1111</t>
  </si>
  <si>
    <t>seoyeonsong111</t>
  </si>
  <si>
    <t>weazly36</t>
  </si>
  <si>
    <t>qufkrgod</t>
  </si>
  <si>
    <t>lugdnasadh</t>
  </si>
  <si>
    <t>gobok1739</t>
  </si>
  <si>
    <t>peeeco</t>
  </si>
  <si>
    <t>perfectheart</t>
  </si>
  <si>
    <t>dabin506</t>
  </si>
  <si>
    <t>jin0huh</t>
  </si>
  <si>
    <t>mjiyeol</t>
  </si>
  <si>
    <t>rudia1230</t>
  </si>
  <si>
    <t>pop1459</t>
  </si>
  <si>
    <t>hijunluke</t>
  </si>
  <si>
    <t>eoaud0108</t>
  </si>
  <si>
    <t>thunder1222</t>
  </si>
  <si>
    <t>lo2977ve</t>
  </si>
  <si>
    <t>283xodmf</t>
  </si>
  <si>
    <t>kevinsos</t>
  </si>
  <si>
    <t>xcv005</t>
  </si>
  <si>
    <t>python2001</t>
  </si>
  <si>
    <t>tangee369</t>
  </si>
  <si>
    <t>pouses</t>
  </si>
  <si>
    <t>kjmh980716</t>
  </si>
  <si>
    <t>dahyunking1</t>
  </si>
  <si>
    <t>wodn401</t>
  </si>
  <si>
    <t>lean4947</t>
  </si>
  <si>
    <t>spookyrunners</t>
  </si>
  <si>
    <t>les031220</t>
  </si>
  <si>
    <t>dudwls9123</t>
  </si>
  <si>
    <t>skadnwn25</t>
  </si>
  <si>
    <t>whdals21</t>
  </si>
  <si>
    <t>bborory777</t>
  </si>
  <si>
    <t>sud1126</t>
  </si>
  <si>
    <t>teer1999</t>
  </si>
  <si>
    <t>bin42d2</t>
  </si>
  <si>
    <t>coflsdl2</t>
  </si>
  <si>
    <t>sunjae93</t>
  </si>
  <si>
    <t>rjsgud1</t>
  </si>
  <si>
    <t>andrew0910</t>
  </si>
  <si>
    <t>bethel0205</t>
  </si>
  <si>
    <t>irene9491</t>
  </si>
  <si>
    <t>wwt7534</t>
  </si>
  <si>
    <t>nesquik8318</t>
  </si>
  <si>
    <t>vessii</t>
  </si>
  <si>
    <t>dbstj0214</t>
  </si>
  <si>
    <t>ehdgus0129</t>
  </si>
  <si>
    <t>usyoon2000</t>
  </si>
  <si>
    <t>fin0dssw</t>
  </si>
  <si>
    <t>taci88</t>
  </si>
  <si>
    <t>dtg05200323</t>
  </si>
  <si>
    <t>minute376</t>
  </si>
  <si>
    <t>THE PREMIUM 7월 실전모의고사</t>
  </si>
  <si>
    <t>andy1106</t>
  </si>
  <si>
    <t>soni1006</t>
  </si>
  <si>
    <t>bes07192</t>
  </si>
  <si>
    <t>ads9907</t>
  </si>
  <si>
    <t>mica323</t>
  </si>
  <si>
    <t>jiwonwon1</t>
  </si>
  <si>
    <t>lovely97</t>
  </si>
  <si>
    <t>lbn523</t>
  </si>
  <si>
    <t>sevensoleil</t>
  </si>
  <si>
    <t>fourforyou</t>
  </si>
  <si>
    <t>lather</t>
  </si>
  <si>
    <t>rlatpfls1118</t>
  </si>
  <si>
    <t>atree765</t>
  </si>
  <si>
    <t>kh65u65j</t>
  </si>
  <si>
    <t>onion2118</t>
  </si>
  <si>
    <t>ysp101500</t>
  </si>
  <si>
    <t>kkago90</t>
  </si>
  <si>
    <t>justgo9542</t>
  </si>
  <si>
    <t>9771lsh</t>
  </si>
  <si>
    <t>dy0806</t>
  </si>
  <si>
    <t>tkd1269</t>
  </si>
  <si>
    <t>yang5667</t>
  </si>
  <si>
    <t>hy08207</t>
  </si>
  <si>
    <t>yng3998</t>
  </si>
  <si>
    <t>sjhyun84</t>
  </si>
  <si>
    <t>수험번호</t>
  </si>
  <si>
    <t>산업재산권법</t>
  </si>
  <si>
    <t>민법개론</t>
  </si>
  <si>
    <t>평균</t>
  </si>
  <si>
    <t>상위 %</t>
  </si>
  <si>
    <t>총점 성적순</t>
  </si>
  <si>
    <t>응시인원</t>
  </si>
  <si>
    <t>명</t>
  </si>
  <si>
    <t>평균점수</t>
  </si>
  <si>
    <t>점</t>
  </si>
  <si>
    <t>최고점수</t>
  </si>
  <si>
    <t>THE PREMIUM 7월 실전모의고사(산업재산권법)</t>
  </si>
  <si>
    <t>THE PREMIUM 7월 실전모의고사(민법개론)</t>
  </si>
  <si>
    <t>THE PREMIUM 7월 실전모의고사(민법개론)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</si>
</sst>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0"/>
      <color rgb="FF000000"/>
      <name val="나눔고딕"/>
      <family val="3"/>
      <charset val="129"/>
    </font>
    <font>
      <sz val="11"/>
      <color rgb="FF000000"/>
      <name val="Calibri"/>
      <family val="2"/>
    </font>
    <font>
      <sz val="28"/>
      <color theme="1"/>
      <name val="Pretendard ExtraBold"/>
      <family val="3"/>
      <charset val="129"/>
    </font>
    <font>
      <sz val="11"/>
      <color theme="1"/>
      <name val="Pretendard"/>
      <family val="3"/>
      <charset val="129"/>
    </font>
    <font>
      <sz val="10"/>
      <color theme="1"/>
      <name val="Pretendard"/>
      <family val="3"/>
      <charset val="129"/>
    </font>
    <font>
      <b/>
      <sz val="10"/>
      <color theme="1"/>
      <name val="Pretendard"/>
      <family val="3"/>
      <charset val="129"/>
    </font>
    <font>
      <b/>
      <sz val="10"/>
      <name val="Pretendard"/>
      <family val="3"/>
      <charset val="129"/>
    </font>
    <font>
      <sz val="10"/>
      <color rgb="FF000000"/>
      <name val="Pretendard"/>
      <family val="3"/>
      <charset val="129"/>
    </font>
    <font>
      <sz val="11"/>
      <color rgb="FF000000"/>
      <name val="Calibri"/>
      <family val="2"/>
    </font>
    <font>
      <sz val="22"/>
      <color theme="1"/>
      <name val="Pretendard ExtraBold"/>
      <family val="3"/>
      <charset val="129"/>
    </font>
    <font>
      <sz val="14"/>
      <color theme="1"/>
      <name val="Pretendard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11" fillId="0" borderId="0"/>
    <xf numFmtId="0" fontId="18" fillId="0" borderId="0"/>
  </cellStyleXfs>
  <cellXfs count="52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6" fillId="4" borderId="7" xfId="1" applyFont="1" applyFill="1" applyBorder="1" applyAlignment="1">
      <alignment horizontal="center" vertical="center"/>
    </xf>
    <xf numFmtId="0" fontId="16" fillId="4" borderId="6" xfId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6" fillId="4" borderId="7" xfId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176" fontId="15" fillId="0" borderId="1" xfId="0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176" fontId="15" fillId="5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13" fillId="0" borderId="0" xfId="0" applyNumberFormat="1" applyFo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4" borderId="11" xfId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</cellXfs>
  <cellStyles count="4">
    <cellStyle name="표준" xfId="0" builtinId="0"/>
    <cellStyle name="표준 2" xfId="1" xr:uid="{875AC670-3B60-40ED-BAE8-90D13049C1BF}"/>
    <cellStyle name="표준 3" xfId="2" xr:uid="{278C9C0A-0226-47D0-A2CD-5593B4BB2F77}"/>
    <cellStyle name="표준 4" xfId="3" xr:uid="{E8772817-389F-433B-97EB-319D64353BE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</a:t>
            </a:r>
          </a:p>
          <a:p>
            <a:pPr>
              <a:defRPr/>
            </a:pPr>
            <a:r>
              <a:rPr lang="en-US" altLang="ko-KR" sz="1800"/>
              <a:t>7</a:t>
            </a:r>
            <a:r>
              <a:rPr lang="ko-KR" altLang="en-US" sz="1800"/>
              <a:t>월 실전모의고사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24256248182057563"/>
          <c:y val="3.72495808417729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전체통계표!$S$4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전체통계표!$R$5:$R$63</c:f>
              <c:strCache>
                <c:ptCount val="49"/>
                <c:pt idx="0">
                  <c:v>95.0</c:v>
                </c:pt>
                <c:pt idx="1">
                  <c:v>92.5</c:v>
                </c:pt>
                <c:pt idx="2">
                  <c:v>90.0</c:v>
                </c:pt>
                <c:pt idx="3">
                  <c:v>87.5</c:v>
                </c:pt>
                <c:pt idx="4">
                  <c:v>85.8</c:v>
                </c:pt>
                <c:pt idx="5">
                  <c:v>85.0</c:v>
                </c:pt>
                <c:pt idx="6">
                  <c:v>83.8</c:v>
                </c:pt>
                <c:pt idx="7">
                  <c:v>82.5</c:v>
                </c:pt>
                <c:pt idx="8">
                  <c:v>81.7</c:v>
                </c:pt>
                <c:pt idx="9">
                  <c:v>80.8</c:v>
                </c:pt>
                <c:pt idx="10">
                  <c:v>80.0</c:v>
                </c:pt>
                <c:pt idx="11">
                  <c:v>79.2</c:v>
                </c:pt>
                <c:pt idx="12">
                  <c:v>78.3</c:v>
                </c:pt>
                <c:pt idx="13">
                  <c:v>77.5</c:v>
                </c:pt>
                <c:pt idx="14">
                  <c:v>75.8</c:v>
                </c:pt>
                <c:pt idx="15">
                  <c:v>75.0</c:v>
                </c:pt>
                <c:pt idx="16">
                  <c:v>74.2</c:v>
                </c:pt>
                <c:pt idx="17">
                  <c:v>73.3</c:v>
                </c:pt>
                <c:pt idx="18">
                  <c:v>72.5</c:v>
                </c:pt>
                <c:pt idx="19">
                  <c:v>71.7</c:v>
                </c:pt>
                <c:pt idx="20">
                  <c:v>70.8</c:v>
                </c:pt>
                <c:pt idx="21">
                  <c:v>69.2</c:v>
                </c:pt>
                <c:pt idx="22">
                  <c:v>68.3</c:v>
                </c:pt>
                <c:pt idx="23">
                  <c:v>66.7</c:v>
                </c:pt>
                <c:pt idx="24">
                  <c:v>65.8</c:v>
                </c:pt>
                <c:pt idx="25">
                  <c:v>62.5</c:v>
                </c:pt>
                <c:pt idx="26">
                  <c:v>61.7</c:v>
                </c:pt>
                <c:pt idx="27">
                  <c:v>59.2</c:v>
                </c:pt>
                <c:pt idx="28">
                  <c:v>58.3</c:v>
                </c:pt>
                <c:pt idx="29">
                  <c:v>57.5</c:v>
                </c:pt>
                <c:pt idx="30">
                  <c:v>56.7</c:v>
                </c:pt>
                <c:pt idx="31">
                  <c:v>55.8</c:v>
                </c:pt>
                <c:pt idx="32">
                  <c:v>53.3</c:v>
                </c:pt>
                <c:pt idx="33">
                  <c:v>50.8</c:v>
                </c:pt>
                <c:pt idx="34">
                  <c:v>47.5</c:v>
                </c:pt>
                <c:pt idx="35">
                  <c:v>46.7</c:v>
                </c:pt>
                <c:pt idx="36">
                  <c:v>45.8</c:v>
                </c:pt>
                <c:pt idx="37">
                  <c:v>42.5</c:v>
                </c:pt>
                <c:pt idx="38">
                  <c:v>40.0</c:v>
                </c:pt>
                <c:pt idx="39">
                  <c:v>36.7</c:v>
                </c:pt>
                <c:pt idx="40">
                  <c:v>33.3</c:v>
                </c:pt>
                <c:pt idx="41">
                  <c:v>20.0</c:v>
                </c:pt>
                <c:pt idx="42">
                  <c:v>0.0</c:v>
                </c:pt>
                <c:pt idx="46">
                  <c:v>응시인원</c:v>
                </c:pt>
                <c:pt idx="47">
                  <c:v>평균점수</c:v>
                </c:pt>
                <c:pt idx="48">
                  <c:v>최고점수</c:v>
                </c:pt>
              </c:strCache>
            </c:strRef>
          </c:cat>
          <c:val>
            <c:numRef>
              <c:f>전체통계표!$S$5:$S$47</c:f>
              <c:numCache>
                <c:formatCode>General</c:formatCode>
                <c:ptCount val="4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  <c:pt idx="26">
                  <c:v>5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1</c:v>
                </c:pt>
                <c:pt idx="38">
                  <c:v>7</c:v>
                </c:pt>
                <c:pt idx="39">
                  <c:v>3</c:v>
                </c:pt>
                <c:pt idx="40">
                  <c:v>5</c:v>
                </c:pt>
                <c:pt idx="41">
                  <c:v>1</c:v>
                </c:pt>
                <c:pt idx="4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전체통계표!$R$4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전체통계표!$R$5:$R$63</c15:sqref>
                        </c15:formulaRef>
                      </c:ext>
                    </c:extLst>
                    <c:strCache>
                      <c:ptCount val="49"/>
                      <c:pt idx="0">
                        <c:v>95.0</c:v>
                      </c:pt>
                      <c:pt idx="1">
                        <c:v>92.5</c:v>
                      </c:pt>
                      <c:pt idx="2">
                        <c:v>90.0</c:v>
                      </c:pt>
                      <c:pt idx="3">
                        <c:v>87.5</c:v>
                      </c:pt>
                      <c:pt idx="4">
                        <c:v>85.8</c:v>
                      </c:pt>
                      <c:pt idx="5">
                        <c:v>85.0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81.7</c:v>
                      </c:pt>
                      <c:pt idx="9">
                        <c:v>80.8</c:v>
                      </c:pt>
                      <c:pt idx="10">
                        <c:v>80.0</c:v>
                      </c:pt>
                      <c:pt idx="11">
                        <c:v>79.2</c:v>
                      </c:pt>
                      <c:pt idx="12">
                        <c:v>78.3</c:v>
                      </c:pt>
                      <c:pt idx="13">
                        <c:v>77.5</c:v>
                      </c:pt>
                      <c:pt idx="14">
                        <c:v>75.8</c:v>
                      </c:pt>
                      <c:pt idx="15">
                        <c:v>75.0</c:v>
                      </c:pt>
                      <c:pt idx="16">
                        <c:v>74.2</c:v>
                      </c:pt>
                      <c:pt idx="17">
                        <c:v>73.3</c:v>
                      </c:pt>
                      <c:pt idx="18">
                        <c:v>72.5</c:v>
                      </c:pt>
                      <c:pt idx="19">
                        <c:v>71.7</c:v>
                      </c:pt>
                      <c:pt idx="20">
                        <c:v>70.8</c:v>
                      </c:pt>
                      <c:pt idx="21">
                        <c:v>69.2</c:v>
                      </c:pt>
                      <c:pt idx="22">
                        <c:v>68.3</c:v>
                      </c:pt>
                      <c:pt idx="23">
                        <c:v>66.7</c:v>
                      </c:pt>
                      <c:pt idx="24">
                        <c:v>65.8</c:v>
                      </c:pt>
                      <c:pt idx="25">
                        <c:v>62.5</c:v>
                      </c:pt>
                      <c:pt idx="26">
                        <c:v>61.7</c:v>
                      </c:pt>
                      <c:pt idx="27">
                        <c:v>59.2</c:v>
                      </c:pt>
                      <c:pt idx="28">
                        <c:v>58.3</c:v>
                      </c:pt>
                      <c:pt idx="29">
                        <c:v>57.5</c:v>
                      </c:pt>
                      <c:pt idx="30">
                        <c:v>56.7</c:v>
                      </c:pt>
                      <c:pt idx="31">
                        <c:v>55.8</c:v>
                      </c:pt>
                      <c:pt idx="32">
                        <c:v>53.3</c:v>
                      </c:pt>
                      <c:pt idx="33">
                        <c:v>50.8</c:v>
                      </c:pt>
                      <c:pt idx="34">
                        <c:v>47.5</c:v>
                      </c:pt>
                      <c:pt idx="35">
                        <c:v>46.7</c:v>
                      </c:pt>
                      <c:pt idx="36">
                        <c:v>45.8</c:v>
                      </c:pt>
                      <c:pt idx="37">
                        <c:v>42.5</c:v>
                      </c:pt>
                      <c:pt idx="38">
                        <c:v>40.0</c:v>
                      </c:pt>
                      <c:pt idx="39">
                        <c:v>36.7</c:v>
                      </c:pt>
                      <c:pt idx="40">
                        <c:v>33.3</c:v>
                      </c:pt>
                      <c:pt idx="41">
                        <c:v>20.0</c:v>
                      </c:pt>
                      <c:pt idx="42">
                        <c:v>0.0</c:v>
                      </c:pt>
                      <c:pt idx="46">
                        <c:v>응시인원</c:v>
                      </c:pt>
                      <c:pt idx="47">
                        <c:v>평균점수</c:v>
                      </c:pt>
                      <c:pt idx="48">
                        <c:v>최고점수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전체통계표!$R$5:$R$63</c15:sqref>
                        </c15:formulaRef>
                      </c:ext>
                    </c:extLst>
                    <c:numCache>
                      <c:formatCode>0.0</c:formatCode>
                      <c:ptCount val="59"/>
                      <c:pt idx="0">
                        <c:v>95</c:v>
                      </c:pt>
                      <c:pt idx="1">
                        <c:v>92.5</c:v>
                      </c:pt>
                      <c:pt idx="2">
                        <c:v>90</c:v>
                      </c:pt>
                      <c:pt idx="3">
                        <c:v>87.5</c:v>
                      </c:pt>
                      <c:pt idx="4">
                        <c:v>85.833333333333329</c:v>
                      </c:pt>
                      <c:pt idx="5">
                        <c:v>85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81.666666666666671</c:v>
                      </c:pt>
                      <c:pt idx="9">
                        <c:v>80.833333333333329</c:v>
                      </c:pt>
                      <c:pt idx="10">
                        <c:v>80</c:v>
                      </c:pt>
                      <c:pt idx="11">
                        <c:v>79.166666666666671</c:v>
                      </c:pt>
                      <c:pt idx="12">
                        <c:v>78.333333333333329</c:v>
                      </c:pt>
                      <c:pt idx="13">
                        <c:v>77.5</c:v>
                      </c:pt>
                      <c:pt idx="14">
                        <c:v>75.833333333333329</c:v>
                      </c:pt>
                      <c:pt idx="15">
                        <c:v>75</c:v>
                      </c:pt>
                      <c:pt idx="16">
                        <c:v>74.166666666666671</c:v>
                      </c:pt>
                      <c:pt idx="17">
                        <c:v>73.333333333333329</c:v>
                      </c:pt>
                      <c:pt idx="18">
                        <c:v>72.5</c:v>
                      </c:pt>
                      <c:pt idx="19">
                        <c:v>71.666666666666671</c:v>
                      </c:pt>
                      <c:pt idx="20">
                        <c:v>70.833333333333329</c:v>
                      </c:pt>
                      <c:pt idx="21">
                        <c:v>69.166666666666671</c:v>
                      </c:pt>
                      <c:pt idx="22">
                        <c:v>68.333333333333329</c:v>
                      </c:pt>
                      <c:pt idx="23">
                        <c:v>66.666666666666671</c:v>
                      </c:pt>
                      <c:pt idx="24">
                        <c:v>65.833333333333329</c:v>
                      </c:pt>
                      <c:pt idx="25">
                        <c:v>62.5</c:v>
                      </c:pt>
                      <c:pt idx="26">
                        <c:v>61.666666666666664</c:v>
                      </c:pt>
                      <c:pt idx="27">
                        <c:v>59.166666666666664</c:v>
                      </c:pt>
                      <c:pt idx="28">
                        <c:v>58.333333333333336</c:v>
                      </c:pt>
                      <c:pt idx="29">
                        <c:v>57.5</c:v>
                      </c:pt>
                      <c:pt idx="30">
                        <c:v>56.666666666666664</c:v>
                      </c:pt>
                      <c:pt idx="31">
                        <c:v>55.833333333333336</c:v>
                      </c:pt>
                      <c:pt idx="32">
                        <c:v>53.333333333333336</c:v>
                      </c:pt>
                      <c:pt idx="33">
                        <c:v>50.833333333333336</c:v>
                      </c:pt>
                      <c:pt idx="34">
                        <c:v>47.5</c:v>
                      </c:pt>
                      <c:pt idx="35">
                        <c:v>46.666666666666664</c:v>
                      </c:pt>
                      <c:pt idx="36">
                        <c:v>45.833333333333336</c:v>
                      </c:pt>
                      <c:pt idx="37">
                        <c:v>42.5</c:v>
                      </c:pt>
                      <c:pt idx="38">
                        <c:v>40</c:v>
                      </c:pt>
                      <c:pt idx="39">
                        <c:v>36.666666666666664</c:v>
                      </c:pt>
                      <c:pt idx="40">
                        <c:v>33.333333333333336</c:v>
                      </c:pt>
                      <c:pt idx="41">
                        <c:v>20</c:v>
                      </c:pt>
                      <c:pt idx="42">
                        <c:v>0</c:v>
                      </c:pt>
                      <c:pt idx="46" formatCode="General">
                        <c:v>0</c:v>
                      </c:pt>
                      <c:pt idx="47" formatCode="General">
                        <c:v>0</c:v>
                      </c:pt>
                      <c:pt idx="48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1"/>
        <c:lblAlgn val="ctr"/>
        <c:lblOffset val="100"/>
        <c:noMultiLvlLbl val="0"/>
      </c:catAx>
      <c:valAx>
        <c:axId val="163326150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1">
                <a:latin typeface="Pretendard" panose="02000503000000020004" pitchFamily="2" charset="-127"/>
                <a:ea typeface="Pretendard" panose="02000503000000020004" pitchFamily="2" charset="-127"/>
                <a:cs typeface="Pretendard" panose="02000503000000020004" pitchFamily="2" charset="-127"/>
              </a:rPr>
              <a:t>THE PREMIUM 7</a:t>
            </a:r>
            <a:r>
              <a:rPr lang="ko-KR" altLang="en-US" sz="1800" b="1">
                <a:latin typeface="Pretendard" panose="02000503000000020004" pitchFamily="2" charset="-127"/>
                <a:ea typeface="Pretendard" panose="02000503000000020004" pitchFamily="2" charset="-127"/>
                <a:cs typeface="Pretendard" panose="02000503000000020004" pitchFamily="2" charset="-127"/>
              </a:rPr>
              <a:t>월 실전모의고사 산업재산권법</a:t>
            </a:r>
            <a:r>
              <a:rPr lang="en-US" altLang="ko-KR" sz="1800" b="1">
                <a:latin typeface="Pretendard" panose="02000503000000020004" pitchFamily="2" charset="-127"/>
                <a:ea typeface="Pretendard" panose="02000503000000020004" pitchFamily="2" charset="-127"/>
                <a:cs typeface="Pretendard" panose="02000503000000020004" pitchFamily="2" charset="-127"/>
              </a:rPr>
              <a:t>(</a:t>
            </a:r>
            <a:r>
              <a:rPr lang="ko-KR" altLang="en-US" sz="1800" b="1">
                <a:latin typeface="Pretendard" panose="02000503000000020004" pitchFamily="2" charset="-127"/>
                <a:ea typeface="Pretendard" panose="02000503000000020004" pitchFamily="2" charset="-127"/>
                <a:cs typeface="Pretendard" panose="02000503000000020004" pitchFamily="2" charset="-127"/>
              </a:rPr>
              <a:t>통계표</a:t>
            </a:r>
            <a:r>
              <a:rPr lang="en-US" altLang="ko-KR" sz="1800" b="1">
                <a:latin typeface="Pretendard" panose="02000503000000020004" pitchFamily="2" charset="-127"/>
                <a:ea typeface="Pretendard" panose="02000503000000020004" pitchFamily="2" charset="-127"/>
                <a:cs typeface="Pretendard" panose="02000503000000020004" pitchFamily="2" charset="-127"/>
              </a:rPr>
              <a:t>)</a:t>
            </a:r>
            <a:endParaRPr lang="en-US" altLang="ko-KR" sz="1800" b="1" baseline="0">
              <a:latin typeface="Pretendard" panose="02000503000000020004" pitchFamily="2" charset="-127"/>
              <a:ea typeface="Pretendard" panose="02000503000000020004" pitchFamily="2" charset="-127"/>
              <a:cs typeface="Pretendard" panose="02000503000000020004" pitchFamily="2" charset="-127"/>
            </a:endParaRPr>
          </a:p>
        </c:rich>
      </c:tx>
      <c:layout>
        <c:manualLayout>
          <c:xMode val="edge"/>
          <c:yMode val="edge"/>
          <c:x val="0.19703212537127363"/>
          <c:y val="1.2441028240553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산업재산권법통계표!$P$5:$P$44</c15:sqref>
                  </c15:fullRef>
                </c:ext>
              </c:extLst>
              <c:f>산업재산권법통계표!$P$5:$P$43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산업재산권법통계표!$Q$5:$Q$44</c15:sqref>
                  </c15:fullRef>
                </c:ext>
              </c:extLst>
              <c:f>산업재산권법통계표!$Q$5:$Q$43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6</c:v>
                </c:pt>
                <c:pt idx="27">
                  <c:v>0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THE PREMIUM 7</a:t>
            </a:r>
            <a:r>
              <a:rPr lang="ko-KR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월 </a:t>
            </a:r>
            <a:r>
              <a:rPr lang="ko-KR" altLang="en-US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실전</a:t>
            </a:r>
            <a:r>
              <a:rPr lang="ko-KR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모의고사 </a:t>
            </a:r>
            <a:r>
              <a:rPr lang="ko-KR" altLang="en-US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민</a:t>
            </a:r>
            <a:r>
              <a:rPr lang="ko-KR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법</a:t>
            </a:r>
            <a:r>
              <a:rPr lang="ko-KR" altLang="en-US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개론</a:t>
            </a:r>
            <a:r>
              <a:rPr lang="en-US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(</a:t>
            </a:r>
            <a:r>
              <a:rPr lang="ko-KR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통계표</a:t>
            </a:r>
            <a:r>
              <a:rPr lang="en-US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)</a:t>
            </a:r>
            <a:endParaRPr lang="ko-KR" altLang="ko-KR">
              <a:effectLst/>
              <a:latin typeface="Pretendard ExtraBold" panose="02000903000000020004" pitchFamily="2" charset="-127"/>
              <a:ea typeface="Pretendard ExtraBold" panose="02000903000000020004" pitchFamily="2" charset="-127"/>
              <a:cs typeface="Pretendard ExtraBold" panose="02000903000000020004" pitchFamily="2" charset="-127"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민법통계표!$P$5:$P$45</c15:sqref>
                  </c15:fullRef>
                </c:ext>
              </c:extLst>
              <c:f>민법통계표!$P$5:$P$44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민법통계표!$Q$5:$Q$45</c15:sqref>
                  </c15:fullRef>
                </c:ext>
              </c:extLst>
              <c:f>민법통계표!$Q$5:$Q$44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민법통계표!$P$5:$P$45</c15:sqref>
                        </c15:fullRef>
                        <c15:formulaRef>
                          <c15:sqref>민법통계표!$P$5:$P$44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민법통계표!$P$6:$P$45</c15:sqref>
                        </c15:fullRef>
                        <c15:formulaRef>
                          <c15:sqref>민법통계표!$P$6:$P$45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154110</xdr:colOff>
      <xdr:row>3</xdr:row>
      <xdr:rowOff>56029</xdr:rowOff>
    </xdr:from>
    <xdr:to>
      <xdr:col>16</xdr:col>
      <xdr:colOff>381000</xdr:colOff>
      <xdr:row>109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50629;&#47924;&#54260;&#45908;\&#47784;&#51032;&#44256;&#49324;\2025\7&#50900;\7&#50900;_&#53685;&#44228;&#54364;.xlsx" TargetMode="External"/><Relationship Id="rId1" Type="http://schemas.openxmlformats.org/officeDocument/2006/relationships/externalLinkPath" Target="7&#50900;_&#53685;&#44228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전체통계표"/>
      <sheetName val="산업재산권법통계표"/>
      <sheetName val="민법통계표"/>
      <sheetName val="문항분석표(산업재산권법)"/>
      <sheetName val="문항분석표(민법개론)"/>
      <sheetName val="명단"/>
      <sheetName val="종합반통계"/>
    </sheetNames>
    <sheetDataSet>
      <sheetData sheetId="0">
        <row r="51">
          <cell r="Z51">
            <v>105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C1:U109"/>
  <sheetViews>
    <sheetView showGridLines="0" tabSelected="1" topLeftCell="B67" zoomScale="85" zoomScaleNormal="85" workbookViewId="0">
      <selection activeCell="AA92" sqref="AA92"/>
    </sheetView>
  </sheetViews>
  <sheetFormatPr defaultRowHeight="15" x14ac:dyDescent="0.3"/>
  <cols>
    <col min="1" max="2" width="9" style="14"/>
    <col min="3" max="3" width="14.375" style="14" bestFit="1" customWidth="1"/>
    <col min="4" max="4" width="10.75" style="14" bestFit="1" customWidth="1"/>
    <col min="5" max="5" width="10.25" style="14" bestFit="1" customWidth="1"/>
    <col min="6" max="6" width="8.75" style="14" bestFit="1" customWidth="1"/>
    <col min="7" max="7" width="8.75" style="14" customWidth="1"/>
    <col min="8" max="16384" width="9" style="14"/>
  </cols>
  <sheetData>
    <row r="1" spans="3:21" ht="16.5" customHeight="1" x14ac:dyDescent="0.3">
      <c r="C1" s="48" t="s">
        <v>110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3:21" ht="16.5" customHeight="1" x14ac:dyDescent="0.3"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4" spans="3:21" ht="15.75" thickBot="1" x14ac:dyDescent="0.35">
      <c r="C4" s="17" t="s">
        <v>27</v>
      </c>
      <c r="D4" s="19" t="s">
        <v>136</v>
      </c>
      <c r="E4" s="18" t="s">
        <v>137</v>
      </c>
      <c r="F4" s="18" t="s">
        <v>138</v>
      </c>
      <c r="G4" s="18" t="s">
        <v>139</v>
      </c>
      <c r="H4" s="18" t="s">
        <v>141</v>
      </c>
      <c r="I4" s="18" t="s">
        <v>140</v>
      </c>
      <c r="R4" s="20" t="s">
        <v>7</v>
      </c>
      <c r="S4" s="21" t="s">
        <v>6</v>
      </c>
      <c r="T4" s="22" t="s">
        <v>5</v>
      </c>
    </row>
    <row r="5" spans="3:21" ht="15.75" thickBot="1" x14ac:dyDescent="0.35">
      <c r="C5" s="23" t="s">
        <v>89</v>
      </c>
      <c r="D5" s="23">
        <v>25170038</v>
      </c>
      <c r="E5" s="24">
        <v>92.5</v>
      </c>
      <c r="F5" s="24">
        <v>97.5</v>
      </c>
      <c r="G5" s="25">
        <v>95</v>
      </c>
      <c r="H5" s="26">
        <v>1</v>
      </c>
      <c r="I5" s="25">
        <v>1.0869565217391304</v>
      </c>
      <c r="R5" s="27">
        <v>95</v>
      </c>
      <c r="S5" s="28">
        <f>FREQUENCY($G$5:$G$109,R5:$R$47)</f>
        <v>1</v>
      </c>
      <c r="T5" s="29">
        <f>S5</f>
        <v>1</v>
      </c>
    </row>
    <row r="6" spans="3:21" ht="17.45" customHeight="1" thickBot="1" x14ac:dyDescent="0.35">
      <c r="C6" s="23" t="s">
        <v>77</v>
      </c>
      <c r="D6" s="23">
        <v>25170053</v>
      </c>
      <c r="E6" s="24">
        <v>90</v>
      </c>
      <c r="F6" s="24">
        <v>95</v>
      </c>
      <c r="G6" s="25">
        <v>92.5</v>
      </c>
      <c r="H6" s="26">
        <v>2</v>
      </c>
      <c r="I6" s="25">
        <v>2.1739130434782608</v>
      </c>
      <c r="R6" s="27">
        <v>92.5</v>
      </c>
      <c r="S6" s="28">
        <f>FREQUENCY($G$5:$G$109,R6:$R$47)</f>
        <v>1</v>
      </c>
      <c r="T6" s="29">
        <f t="shared" ref="T6:T45" si="0">T5+S6</f>
        <v>2</v>
      </c>
    </row>
    <row r="7" spans="3:21" ht="15.75" thickBot="1" x14ac:dyDescent="0.35">
      <c r="C7" s="23" t="s">
        <v>117</v>
      </c>
      <c r="D7" s="23">
        <v>25170057</v>
      </c>
      <c r="E7" s="24">
        <v>85</v>
      </c>
      <c r="F7" s="24">
        <v>85</v>
      </c>
      <c r="G7" s="25">
        <v>85</v>
      </c>
      <c r="H7" s="26">
        <v>3</v>
      </c>
      <c r="I7" s="25">
        <v>3.2608695652173911</v>
      </c>
      <c r="R7" s="27">
        <v>90</v>
      </c>
      <c r="S7" s="28">
        <f>FREQUENCY($G$5:$G$109,R7:$R$47)</f>
        <v>0</v>
      </c>
      <c r="T7" s="29">
        <f t="shared" si="0"/>
        <v>2</v>
      </c>
    </row>
    <row r="8" spans="3:21" ht="15.75" thickBot="1" x14ac:dyDescent="0.35">
      <c r="C8" s="23" t="s">
        <v>70</v>
      </c>
      <c r="D8" s="23">
        <v>25170071</v>
      </c>
      <c r="E8" s="24">
        <v>72.5</v>
      </c>
      <c r="F8" s="24">
        <v>97.5</v>
      </c>
      <c r="G8" s="25">
        <v>85</v>
      </c>
      <c r="H8" s="26">
        <v>3</v>
      </c>
      <c r="I8" s="25">
        <v>3.2608695652173911</v>
      </c>
      <c r="R8" s="27">
        <v>87.5</v>
      </c>
      <c r="S8" s="28">
        <f>FREQUENCY($G$5:$G$109,R8:$R$47)</f>
        <v>0</v>
      </c>
      <c r="T8" s="29">
        <f t="shared" si="0"/>
        <v>2</v>
      </c>
    </row>
    <row r="9" spans="3:21" ht="15.75" thickBot="1" x14ac:dyDescent="0.35">
      <c r="C9" s="23" t="s">
        <v>51</v>
      </c>
      <c r="D9" s="23">
        <v>25170010</v>
      </c>
      <c r="E9" s="24">
        <v>77.5</v>
      </c>
      <c r="F9" s="24">
        <v>90</v>
      </c>
      <c r="G9" s="25">
        <v>83.75</v>
      </c>
      <c r="H9" s="26">
        <v>5</v>
      </c>
      <c r="I9" s="25">
        <v>5.4347826086956523</v>
      </c>
      <c r="R9" s="27">
        <v>85.833333333333329</v>
      </c>
      <c r="S9" s="28">
        <f>FREQUENCY($G$5:$G$109,R9:$R$47)</f>
        <v>0</v>
      </c>
      <c r="T9" s="29">
        <f>T8+S9</f>
        <v>2</v>
      </c>
    </row>
    <row r="10" spans="3:21" ht="15.75" thickBot="1" x14ac:dyDescent="0.35">
      <c r="C10" s="23" t="s">
        <v>68</v>
      </c>
      <c r="D10" s="23">
        <v>25170022</v>
      </c>
      <c r="E10" s="24">
        <v>75</v>
      </c>
      <c r="F10" s="24">
        <v>87.5</v>
      </c>
      <c r="G10" s="25">
        <v>81.25</v>
      </c>
      <c r="H10" s="26">
        <v>6</v>
      </c>
      <c r="I10" s="25">
        <v>6.5217391304347823</v>
      </c>
      <c r="R10" s="27">
        <v>85</v>
      </c>
      <c r="S10" s="28">
        <f>FREQUENCY($G$5:$G$109,R10:$R$47)</f>
        <v>2</v>
      </c>
      <c r="T10" s="29">
        <f t="shared" si="0"/>
        <v>4</v>
      </c>
    </row>
    <row r="11" spans="3:21" ht="15.75" thickBot="1" x14ac:dyDescent="0.35">
      <c r="C11" s="23" t="s">
        <v>107</v>
      </c>
      <c r="D11" s="23">
        <v>25170037</v>
      </c>
      <c r="E11" s="24">
        <v>87.5</v>
      </c>
      <c r="F11" s="24">
        <v>72.5</v>
      </c>
      <c r="G11" s="25">
        <v>80</v>
      </c>
      <c r="H11" s="26">
        <v>7</v>
      </c>
      <c r="I11" s="25">
        <v>7.608695652173914</v>
      </c>
      <c r="R11" s="27">
        <v>83.8</v>
      </c>
      <c r="S11" s="28">
        <f>FREQUENCY($G$5:$G$109,R11:$R$47)</f>
        <v>1</v>
      </c>
      <c r="T11" s="29">
        <f t="shared" si="0"/>
        <v>5</v>
      </c>
    </row>
    <row r="12" spans="3:21" ht="15.75" thickBot="1" x14ac:dyDescent="0.35">
      <c r="C12" s="23" t="s">
        <v>81</v>
      </c>
      <c r="D12" s="23">
        <v>25170039</v>
      </c>
      <c r="E12" s="24">
        <v>82.5</v>
      </c>
      <c r="F12" s="24">
        <v>77.5</v>
      </c>
      <c r="G12" s="25">
        <v>80</v>
      </c>
      <c r="H12" s="26">
        <v>7</v>
      </c>
      <c r="I12" s="25">
        <v>7.608695652173914</v>
      </c>
      <c r="R12" s="27">
        <v>82.5</v>
      </c>
      <c r="S12" s="28">
        <f>FREQUENCY($G$5:$G$109,R12:$R$47)</f>
        <v>0</v>
      </c>
      <c r="T12" s="29">
        <f t="shared" si="0"/>
        <v>5</v>
      </c>
    </row>
    <row r="13" spans="3:21" ht="15.75" thickBot="1" x14ac:dyDescent="0.35">
      <c r="C13" s="23" t="s">
        <v>55</v>
      </c>
      <c r="D13" s="23">
        <v>25170002</v>
      </c>
      <c r="E13" s="24">
        <v>75</v>
      </c>
      <c r="F13" s="24">
        <v>82.5</v>
      </c>
      <c r="G13" s="25">
        <v>78.75</v>
      </c>
      <c r="H13" s="26">
        <v>9</v>
      </c>
      <c r="I13" s="25">
        <v>9.7826086956521738</v>
      </c>
      <c r="R13" s="27">
        <v>81.666666666666671</v>
      </c>
      <c r="S13" s="28">
        <f>FREQUENCY($G$5:$G$109,R13:$R$47)</f>
        <v>1</v>
      </c>
      <c r="T13" s="29">
        <f t="shared" si="0"/>
        <v>6</v>
      </c>
    </row>
    <row r="14" spans="3:21" ht="15.75" thickBot="1" x14ac:dyDescent="0.35">
      <c r="C14" s="23" t="s">
        <v>105</v>
      </c>
      <c r="D14" s="23">
        <v>25170027</v>
      </c>
      <c r="E14" s="24">
        <v>80</v>
      </c>
      <c r="F14" s="24">
        <v>77.5</v>
      </c>
      <c r="G14" s="25">
        <v>78.75</v>
      </c>
      <c r="H14" s="26">
        <v>9</v>
      </c>
      <c r="I14" s="25">
        <v>9.7826086956521738</v>
      </c>
      <c r="R14" s="27">
        <v>80.833333333333329</v>
      </c>
      <c r="S14" s="28">
        <f>FREQUENCY($G$5:$G$109,R14:$R$47)</f>
        <v>0</v>
      </c>
      <c r="T14" s="29">
        <f t="shared" si="0"/>
        <v>6</v>
      </c>
    </row>
    <row r="15" spans="3:21" ht="15.75" thickBot="1" x14ac:dyDescent="0.35">
      <c r="C15" s="23" t="s">
        <v>106</v>
      </c>
      <c r="D15" s="23">
        <v>25170069</v>
      </c>
      <c r="E15" s="24">
        <v>75</v>
      </c>
      <c r="F15" s="24">
        <v>82.5</v>
      </c>
      <c r="G15" s="25">
        <v>78.75</v>
      </c>
      <c r="H15" s="26">
        <v>9</v>
      </c>
      <c r="I15" s="25">
        <v>9.7826086956521738</v>
      </c>
      <c r="R15" s="27">
        <v>80</v>
      </c>
      <c r="S15" s="28">
        <f>FREQUENCY($G$5:$G$109,R15:$R$47)</f>
        <v>2</v>
      </c>
      <c r="T15" s="29">
        <f t="shared" si="0"/>
        <v>8</v>
      </c>
    </row>
    <row r="16" spans="3:21" ht="17.45" customHeight="1" thickBot="1" x14ac:dyDescent="0.35">
      <c r="C16" s="23" t="s">
        <v>103</v>
      </c>
      <c r="D16" s="23">
        <v>25170070</v>
      </c>
      <c r="E16" s="24">
        <v>72.5</v>
      </c>
      <c r="F16" s="24">
        <v>85</v>
      </c>
      <c r="G16" s="25">
        <v>78.75</v>
      </c>
      <c r="H16" s="26">
        <v>9</v>
      </c>
      <c r="I16" s="25">
        <v>9.7826086956521738</v>
      </c>
      <c r="R16" s="27">
        <v>79.166666666666671</v>
      </c>
      <c r="S16" s="28">
        <f>FREQUENCY($G$5:$G$109,R16:$R$47)</f>
        <v>5</v>
      </c>
      <c r="T16" s="29">
        <f>T15+S16</f>
        <v>13</v>
      </c>
    </row>
    <row r="17" spans="3:20" ht="15.75" thickBot="1" x14ac:dyDescent="0.35">
      <c r="C17" s="23" t="s">
        <v>32</v>
      </c>
      <c r="D17" s="23">
        <v>25170073</v>
      </c>
      <c r="E17" s="24">
        <v>77.5</v>
      </c>
      <c r="F17" s="24">
        <v>80</v>
      </c>
      <c r="G17" s="25">
        <v>78.75</v>
      </c>
      <c r="H17" s="26">
        <v>9</v>
      </c>
      <c r="I17" s="25">
        <v>9.7826086956521738</v>
      </c>
      <c r="R17" s="27">
        <v>78.333333333333329</v>
      </c>
      <c r="S17" s="28">
        <f>FREQUENCY($G$5:$G$109,R17:$R$47)</f>
        <v>0</v>
      </c>
      <c r="T17" s="29">
        <f t="shared" si="0"/>
        <v>13</v>
      </c>
    </row>
    <row r="18" spans="3:20" ht="15.75" thickBot="1" x14ac:dyDescent="0.35">
      <c r="C18" s="23" t="s">
        <v>38</v>
      </c>
      <c r="D18" s="23">
        <v>25170044</v>
      </c>
      <c r="E18" s="24">
        <v>80</v>
      </c>
      <c r="F18" s="24">
        <v>75</v>
      </c>
      <c r="G18" s="25">
        <v>77.5</v>
      </c>
      <c r="H18" s="26">
        <v>14</v>
      </c>
      <c r="I18" s="25">
        <v>15.217391304347828</v>
      </c>
      <c r="R18" s="27">
        <v>77.5</v>
      </c>
      <c r="S18" s="28">
        <f>FREQUENCY($G$5:$G$109,R18:$R$47)</f>
        <v>2</v>
      </c>
      <c r="T18" s="29">
        <f t="shared" si="0"/>
        <v>15</v>
      </c>
    </row>
    <row r="19" spans="3:20" ht="15.75" thickBot="1" x14ac:dyDescent="0.35">
      <c r="C19" s="23" t="s">
        <v>52</v>
      </c>
      <c r="D19" s="23">
        <v>25170006</v>
      </c>
      <c r="E19" s="24">
        <v>82.5</v>
      </c>
      <c r="F19" s="24">
        <v>70</v>
      </c>
      <c r="G19" s="25">
        <v>76.25</v>
      </c>
      <c r="H19" s="26">
        <v>15</v>
      </c>
      <c r="I19" s="25">
        <v>16.304347826086957</v>
      </c>
      <c r="R19" s="27">
        <v>75.833333333333329</v>
      </c>
      <c r="S19" s="28">
        <f>FREQUENCY($G$5:$G$109,R19:$R$47)</f>
        <v>0</v>
      </c>
      <c r="T19" s="29">
        <f t="shared" si="0"/>
        <v>15</v>
      </c>
    </row>
    <row r="20" spans="3:20" ht="17.25" customHeight="1" thickBot="1" x14ac:dyDescent="0.35">
      <c r="C20" s="23" t="s">
        <v>50</v>
      </c>
      <c r="D20" s="23">
        <v>25170017</v>
      </c>
      <c r="E20" s="24">
        <v>67.5</v>
      </c>
      <c r="F20" s="24">
        <v>82.5</v>
      </c>
      <c r="G20" s="25">
        <v>75</v>
      </c>
      <c r="H20" s="26">
        <v>16</v>
      </c>
      <c r="I20" s="25">
        <v>17.391304347826086</v>
      </c>
      <c r="R20" s="27">
        <v>75</v>
      </c>
      <c r="S20" s="28">
        <f>FREQUENCY($G$5:$G$109,R20:$R$47)</f>
        <v>1</v>
      </c>
      <c r="T20" s="29">
        <f t="shared" si="0"/>
        <v>16</v>
      </c>
    </row>
    <row r="21" spans="3:20" ht="17.45" customHeight="1" thickBot="1" x14ac:dyDescent="0.35">
      <c r="C21" s="23" t="s">
        <v>74</v>
      </c>
      <c r="D21" s="33">
        <v>25170013</v>
      </c>
      <c r="E21" s="24">
        <v>57.5</v>
      </c>
      <c r="F21" s="24">
        <v>90</v>
      </c>
      <c r="G21" s="25">
        <v>73.75</v>
      </c>
      <c r="H21" s="26">
        <v>17</v>
      </c>
      <c r="I21" s="25">
        <v>18.478260869565215</v>
      </c>
      <c r="R21" s="27">
        <v>74.166666666666671</v>
      </c>
      <c r="S21" s="28">
        <f>FREQUENCY($G$5:$G$109,R21:$R$47)</f>
        <v>2</v>
      </c>
      <c r="T21" s="29">
        <f t="shared" si="0"/>
        <v>18</v>
      </c>
    </row>
    <row r="22" spans="3:20" ht="15.75" thickBot="1" x14ac:dyDescent="0.35">
      <c r="C22" s="23" t="s">
        <v>131</v>
      </c>
      <c r="D22" s="23">
        <v>25170098</v>
      </c>
      <c r="E22" s="24">
        <v>70</v>
      </c>
      <c r="F22" s="24">
        <v>77.5</v>
      </c>
      <c r="G22" s="25">
        <v>73.75</v>
      </c>
      <c r="H22" s="26">
        <v>17</v>
      </c>
      <c r="I22" s="25">
        <v>11.643835616438356</v>
      </c>
      <c r="R22" s="27">
        <v>73.333333333333329</v>
      </c>
      <c r="S22" s="28">
        <f>FREQUENCY($G$5:$G$109,R22:$R$47)</f>
        <v>0</v>
      </c>
      <c r="T22" s="29">
        <f>T21+S22</f>
        <v>18</v>
      </c>
    </row>
    <row r="23" spans="3:20" ht="15.75" thickBot="1" x14ac:dyDescent="0.35">
      <c r="C23" s="23" t="s">
        <v>99</v>
      </c>
      <c r="D23" s="23">
        <v>25170077</v>
      </c>
      <c r="E23" s="24">
        <v>62.5</v>
      </c>
      <c r="F23" s="24">
        <v>77.5</v>
      </c>
      <c r="G23" s="25">
        <v>70</v>
      </c>
      <c r="H23" s="26">
        <v>19</v>
      </c>
      <c r="I23" s="25">
        <v>13.013698630136986</v>
      </c>
      <c r="R23" s="27">
        <v>72.5</v>
      </c>
      <c r="S23" s="28">
        <f>FREQUENCY($G$5:$G$109,R23:$R$47)</f>
        <v>0</v>
      </c>
      <c r="T23" s="29">
        <f t="shared" si="0"/>
        <v>18</v>
      </c>
    </row>
    <row r="24" spans="3:20" ht="17.45" customHeight="1" thickBot="1" x14ac:dyDescent="0.35">
      <c r="C24" s="23" t="s">
        <v>37</v>
      </c>
      <c r="D24" s="23">
        <v>25170014</v>
      </c>
      <c r="E24" s="24">
        <v>80</v>
      </c>
      <c r="F24" s="24">
        <v>57.5</v>
      </c>
      <c r="G24" s="25">
        <v>68.75</v>
      </c>
      <c r="H24" s="26">
        <v>20</v>
      </c>
      <c r="I24" s="25">
        <v>21.739130434782609</v>
      </c>
      <c r="R24" s="27">
        <v>71.666666666666671</v>
      </c>
      <c r="S24" s="28">
        <f>FREQUENCY($G$5:$G$109,R24:$R$47)</f>
        <v>0</v>
      </c>
      <c r="T24" s="29">
        <f t="shared" si="0"/>
        <v>18</v>
      </c>
    </row>
    <row r="25" spans="3:20" ht="17.45" customHeight="1" thickBot="1" x14ac:dyDescent="0.35">
      <c r="C25" s="23" t="s">
        <v>34</v>
      </c>
      <c r="D25" s="23">
        <v>25170028</v>
      </c>
      <c r="E25" s="24">
        <v>62.5</v>
      </c>
      <c r="F25" s="24">
        <v>75</v>
      </c>
      <c r="G25" s="25">
        <v>68.75</v>
      </c>
      <c r="H25" s="26">
        <v>20</v>
      </c>
      <c r="I25" s="25">
        <v>21.739130434782609</v>
      </c>
      <c r="R25" s="27">
        <v>70.833333333333329</v>
      </c>
      <c r="S25" s="28">
        <f>FREQUENCY($G$5:$G$109,R25:$R$47)</f>
        <v>1</v>
      </c>
      <c r="T25" s="29">
        <f t="shared" si="0"/>
        <v>19</v>
      </c>
    </row>
    <row r="26" spans="3:20" ht="17.45" customHeight="1" thickBot="1" x14ac:dyDescent="0.35">
      <c r="C26" s="23" t="s">
        <v>86</v>
      </c>
      <c r="D26" s="23">
        <v>25170045</v>
      </c>
      <c r="E26" s="24">
        <v>50</v>
      </c>
      <c r="F26" s="24">
        <v>87.5</v>
      </c>
      <c r="G26" s="25">
        <v>68.75</v>
      </c>
      <c r="H26" s="26">
        <v>20</v>
      </c>
      <c r="I26" s="25">
        <v>21.739130434782609</v>
      </c>
      <c r="R26" s="27">
        <v>69.166666666666671</v>
      </c>
      <c r="S26" s="28">
        <f>FREQUENCY($G$5:$G$109,R26:$R$47)</f>
        <v>6</v>
      </c>
      <c r="T26" s="29">
        <f t="shared" si="0"/>
        <v>25</v>
      </c>
    </row>
    <row r="27" spans="3:20" ht="15.75" thickBot="1" x14ac:dyDescent="0.35">
      <c r="C27" s="23" t="s">
        <v>122</v>
      </c>
      <c r="D27" s="23">
        <v>25170074</v>
      </c>
      <c r="E27" s="24">
        <v>65</v>
      </c>
      <c r="F27" s="24">
        <v>72.5</v>
      </c>
      <c r="G27" s="25">
        <v>68.75</v>
      </c>
      <c r="H27" s="26">
        <v>20</v>
      </c>
      <c r="I27" s="25">
        <v>21.739130434782609</v>
      </c>
      <c r="R27" s="27">
        <v>68.333333333333329</v>
      </c>
      <c r="S27" s="28">
        <f>FREQUENCY($G$5:$G$109,R27:$R$47)</f>
        <v>2</v>
      </c>
      <c r="T27" s="29">
        <f t="shared" si="0"/>
        <v>27</v>
      </c>
    </row>
    <row r="28" spans="3:20" ht="15.75" thickBot="1" x14ac:dyDescent="0.35">
      <c r="C28" s="23" t="s">
        <v>66</v>
      </c>
      <c r="D28" s="23">
        <v>25170084</v>
      </c>
      <c r="E28" s="24">
        <v>70</v>
      </c>
      <c r="F28" s="24">
        <v>67.5</v>
      </c>
      <c r="G28" s="25">
        <v>68.75</v>
      </c>
      <c r="H28" s="26">
        <v>20</v>
      </c>
      <c r="I28" s="25">
        <v>13.698630136986301</v>
      </c>
      <c r="R28" s="27">
        <v>66.666666666666671</v>
      </c>
      <c r="S28" s="28">
        <f>FREQUENCY($G$5:$G$109,R28:$R$47)</f>
        <v>3</v>
      </c>
      <c r="T28" s="29">
        <f t="shared" si="0"/>
        <v>30</v>
      </c>
    </row>
    <row r="29" spans="3:20" ht="17.45" customHeight="1" thickBot="1" x14ac:dyDescent="0.35">
      <c r="C29" s="23" t="s">
        <v>129</v>
      </c>
      <c r="D29" s="23">
        <v>25170093</v>
      </c>
      <c r="E29" s="24">
        <v>75</v>
      </c>
      <c r="F29" s="24">
        <v>62.5</v>
      </c>
      <c r="G29" s="25">
        <v>68.75</v>
      </c>
      <c r="H29" s="26">
        <v>20</v>
      </c>
      <c r="I29" s="25">
        <v>13.698630136986301</v>
      </c>
      <c r="R29" s="27">
        <v>65.833333333333329</v>
      </c>
      <c r="S29" s="28">
        <f>FREQUENCY($G$5:$G$109,R29:$R$47)</f>
        <v>4</v>
      </c>
      <c r="T29" s="29">
        <f t="shared" si="0"/>
        <v>34</v>
      </c>
    </row>
    <row r="30" spans="3:20" ht="15.75" thickBot="1" x14ac:dyDescent="0.35">
      <c r="C30" s="23" t="s">
        <v>59</v>
      </c>
      <c r="D30" s="23">
        <v>25170012</v>
      </c>
      <c r="E30" s="24">
        <v>60</v>
      </c>
      <c r="F30" s="24">
        <v>75</v>
      </c>
      <c r="G30" s="25">
        <v>67.5</v>
      </c>
      <c r="H30" s="26">
        <v>26</v>
      </c>
      <c r="I30" s="25">
        <v>28.260869565217391</v>
      </c>
      <c r="R30" s="27">
        <v>62.5</v>
      </c>
      <c r="S30" s="28">
        <f>FREQUENCY($G$5:$G$109,R30:$R$47)</f>
        <v>2</v>
      </c>
      <c r="T30" s="29">
        <f>T29+S30</f>
        <v>36</v>
      </c>
    </row>
    <row r="31" spans="3:20" ht="15.75" thickBot="1" x14ac:dyDescent="0.35">
      <c r="C31" s="23" t="s">
        <v>56</v>
      </c>
      <c r="D31" s="23">
        <v>25170051</v>
      </c>
      <c r="E31" s="24">
        <v>67.5</v>
      </c>
      <c r="F31" s="24">
        <v>67.5</v>
      </c>
      <c r="G31" s="25">
        <v>67.5</v>
      </c>
      <c r="H31" s="26">
        <v>26</v>
      </c>
      <c r="I31" s="25">
        <v>28.260869565217391</v>
      </c>
      <c r="R31" s="27">
        <v>61.666666666666664</v>
      </c>
      <c r="S31" s="28">
        <f>FREQUENCY($G$5:$G$109,R31:$R$47)</f>
        <v>5</v>
      </c>
      <c r="T31" s="29">
        <f t="shared" si="0"/>
        <v>41</v>
      </c>
    </row>
    <row r="32" spans="3:20" ht="15.75" thickBot="1" x14ac:dyDescent="0.35">
      <c r="C32" s="23" t="s">
        <v>108</v>
      </c>
      <c r="D32" s="23">
        <v>25170040</v>
      </c>
      <c r="E32" s="24">
        <v>75</v>
      </c>
      <c r="F32" s="24">
        <v>57.5</v>
      </c>
      <c r="G32" s="25">
        <v>66.25</v>
      </c>
      <c r="H32" s="26">
        <v>28</v>
      </c>
      <c r="I32" s="25">
        <v>30.434782608695656</v>
      </c>
      <c r="R32" s="27">
        <v>59.166666666666664</v>
      </c>
      <c r="S32" s="28">
        <f>FREQUENCY($G$5:$G$109,R32:$R$47)</f>
        <v>1</v>
      </c>
      <c r="T32" s="29">
        <f t="shared" si="0"/>
        <v>42</v>
      </c>
    </row>
    <row r="33" spans="3:20" ht="15.75" thickBot="1" x14ac:dyDescent="0.35">
      <c r="C33" s="23" t="s">
        <v>120</v>
      </c>
      <c r="D33" s="23">
        <v>25170065</v>
      </c>
      <c r="E33" s="24">
        <v>65</v>
      </c>
      <c r="F33" s="24">
        <v>67.5</v>
      </c>
      <c r="G33" s="25">
        <v>66.25</v>
      </c>
      <c r="H33" s="26">
        <v>28</v>
      </c>
      <c r="I33" s="25">
        <v>30.434782608695656</v>
      </c>
      <c r="R33" s="27">
        <v>58.333333333333336</v>
      </c>
      <c r="S33" s="28">
        <f>FREQUENCY($G$5:$G$109,R33:$R$47)</f>
        <v>0</v>
      </c>
      <c r="T33" s="29">
        <f t="shared" si="0"/>
        <v>42</v>
      </c>
    </row>
    <row r="34" spans="3:20" ht="17.45" customHeight="1" thickBot="1" x14ac:dyDescent="0.35">
      <c r="C34" s="23" t="s">
        <v>130</v>
      </c>
      <c r="D34" s="23">
        <v>25170095</v>
      </c>
      <c r="E34" s="24">
        <v>62.5</v>
      </c>
      <c r="F34" s="24">
        <v>70</v>
      </c>
      <c r="G34" s="25">
        <v>66.25</v>
      </c>
      <c r="H34" s="26">
        <v>28</v>
      </c>
      <c r="I34" s="25">
        <v>19.17808219178082</v>
      </c>
      <c r="R34" s="27">
        <v>57.5</v>
      </c>
      <c r="S34" s="28">
        <f>FREQUENCY($G$5:$G$109,R34:$R$47)</f>
        <v>2</v>
      </c>
      <c r="T34" s="29">
        <f>T33+S34</f>
        <v>44</v>
      </c>
    </row>
    <row r="35" spans="3:20" ht="17.45" customHeight="1" thickBot="1" x14ac:dyDescent="0.35">
      <c r="C35" s="23" t="s">
        <v>65</v>
      </c>
      <c r="D35" s="23">
        <v>25170036</v>
      </c>
      <c r="E35" s="24">
        <v>65</v>
      </c>
      <c r="F35" s="24">
        <v>65</v>
      </c>
      <c r="G35" s="25">
        <v>65</v>
      </c>
      <c r="H35" s="26">
        <v>31</v>
      </c>
      <c r="I35" s="25">
        <v>33.695652173913047</v>
      </c>
      <c r="R35" s="27">
        <v>56.666666666666664</v>
      </c>
      <c r="S35" s="28">
        <f>FREQUENCY($G$5:$G$109,R35:$R$47)</f>
        <v>2</v>
      </c>
      <c r="T35" s="29">
        <f>T34+S35</f>
        <v>46</v>
      </c>
    </row>
    <row r="36" spans="3:20" ht="15.75" thickBot="1" x14ac:dyDescent="0.35">
      <c r="C36" s="23" t="s">
        <v>118</v>
      </c>
      <c r="D36" s="23">
        <v>25170058</v>
      </c>
      <c r="E36" s="24">
        <v>62.5</v>
      </c>
      <c r="F36" s="24">
        <v>67.5</v>
      </c>
      <c r="G36" s="25">
        <v>65</v>
      </c>
      <c r="H36" s="26">
        <v>31</v>
      </c>
      <c r="I36" s="25">
        <v>33.695652173913047</v>
      </c>
      <c r="R36" s="27">
        <v>55.833333333333336</v>
      </c>
      <c r="S36" s="28">
        <f>FREQUENCY($G$5:$G$109,R36:$R$47)</f>
        <v>3</v>
      </c>
      <c r="T36" s="29">
        <f t="shared" si="0"/>
        <v>49</v>
      </c>
    </row>
    <row r="37" spans="3:20" ht="17.45" customHeight="1" thickBot="1" x14ac:dyDescent="0.35">
      <c r="C37" s="23" t="s">
        <v>40</v>
      </c>
      <c r="D37" s="23">
        <v>25170050</v>
      </c>
      <c r="E37" s="24">
        <v>67.5</v>
      </c>
      <c r="F37" s="24">
        <v>60</v>
      </c>
      <c r="G37" s="25">
        <v>63.75</v>
      </c>
      <c r="H37" s="26">
        <v>33</v>
      </c>
      <c r="I37" s="25">
        <v>35.869565217391305</v>
      </c>
      <c r="R37" s="27">
        <v>53.333333333333336</v>
      </c>
      <c r="S37" s="28">
        <f>FREQUENCY($G$5:$G$109,R37:$R$47)</f>
        <v>1</v>
      </c>
      <c r="T37" s="29">
        <f t="shared" si="0"/>
        <v>50</v>
      </c>
    </row>
    <row r="38" spans="3:20" ht="17.45" customHeight="1" thickBot="1" x14ac:dyDescent="0.35">
      <c r="C38" s="23" t="s">
        <v>92</v>
      </c>
      <c r="D38" s="23">
        <v>25170066</v>
      </c>
      <c r="E38" s="24">
        <v>62.5</v>
      </c>
      <c r="F38" s="24">
        <v>65</v>
      </c>
      <c r="G38" s="25">
        <v>63.75</v>
      </c>
      <c r="H38" s="26">
        <v>33</v>
      </c>
      <c r="I38" s="25">
        <v>35.869565217391305</v>
      </c>
      <c r="R38" s="27">
        <v>50.833333333333336</v>
      </c>
      <c r="S38" s="28">
        <f>FREQUENCY($G$5:$G$109,R38:$R$47)</f>
        <v>2</v>
      </c>
      <c r="T38" s="29">
        <f>T37+S38</f>
        <v>52</v>
      </c>
    </row>
    <row r="39" spans="3:20" ht="15.75" thickBot="1" x14ac:dyDescent="0.35">
      <c r="C39" s="23" t="s">
        <v>119</v>
      </c>
      <c r="D39" s="23">
        <v>25170059</v>
      </c>
      <c r="E39" s="24">
        <v>62.5</v>
      </c>
      <c r="F39" s="24">
        <v>62.5</v>
      </c>
      <c r="G39" s="25">
        <v>62.5</v>
      </c>
      <c r="H39" s="26">
        <v>35</v>
      </c>
      <c r="I39" s="25">
        <v>38.04347826086957</v>
      </c>
      <c r="R39" s="27">
        <v>47.5</v>
      </c>
      <c r="S39" s="28">
        <f>FREQUENCY($G$5:$G$109,R39:$R$47)</f>
        <v>1</v>
      </c>
      <c r="T39" s="29">
        <f>T38+S39</f>
        <v>53</v>
      </c>
    </row>
    <row r="40" spans="3:20" ht="15.75" thickBot="1" x14ac:dyDescent="0.35">
      <c r="C40" s="23" t="s">
        <v>72</v>
      </c>
      <c r="D40" s="23">
        <v>25170081</v>
      </c>
      <c r="E40" s="24">
        <v>57.5</v>
      </c>
      <c r="F40" s="24">
        <v>67.5</v>
      </c>
      <c r="G40" s="25">
        <v>62.5</v>
      </c>
      <c r="H40" s="26">
        <v>35</v>
      </c>
      <c r="I40" s="25">
        <v>23.972602739726025</v>
      </c>
      <c r="R40" s="27">
        <v>46.666666666666664</v>
      </c>
      <c r="S40" s="28">
        <f>FREQUENCY($G$5:$G$109,R40:$R$47)</f>
        <v>2</v>
      </c>
      <c r="T40" s="29">
        <f t="shared" si="0"/>
        <v>55</v>
      </c>
    </row>
    <row r="41" spans="3:20" ht="15.75" thickBot="1" x14ac:dyDescent="0.35">
      <c r="C41" s="23" t="s">
        <v>36</v>
      </c>
      <c r="D41" s="23">
        <v>25170019</v>
      </c>
      <c r="E41" s="24">
        <v>62.5</v>
      </c>
      <c r="F41" s="24">
        <v>60</v>
      </c>
      <c r="G41" s="25">
        <v>61.25</v>
      </c>
      <c r="H41" s="26">
        <v>37</v>
      </c>
      <c r="I41" s="25">
        <v>40.217391304347828</v>
      </c>
      <c r="R41" s="27">
        <v>45.833333333333336</v>
      </c>
      <c r="S41" s="28">
        <f>FREQUENCY($G$5:$G$109,R41:$R$47)</f>
        <v>3</v>
      </c>
      <c r="T41" s="29">
        <f t="shared" si="0"/>
        <v>58</v>
      </c>
    </row>
    <row r="42" spans="3:20" ht="15.75" thickBot="1" x14ac:dyDescent="0.35">
      <c r="C42" s="23" t="s">
        <v>73</v>
      </c>
      <c r="D42" s="23">
        <v>25170060</v>
      </c>
      <c r="E42" s="24">
        <v>67.5</v>
      </c>
      <c r="F42" s="24">
        <v>55</v>
      </c>
      <c r="G42" s="25">
        <v>61.25</v>
      </c>
      <c r="H42" s="26">
        <v>37</v>
      </c>
      <c r="I42" s="25">
        <v>40.217391304347828</v>
      </c>
      <c r="R42" s="27">
        <v>42.5</v>
      </c>
      <c r="S42" s="28">
        <f>FREQUENCY($G$5:$G$109,R42:$R$47)</f>
        <v>1</v>
      </c>
      <c r="T42" s="29">
        <f t="shared" si="0"/>
        <v>59</v>
      </c>
    </row>
    <row r="43" spans="3:20" ht="15.75" thickBot="1" x14ac:dyDescent="0.35">
      <c r="C43" s="23" t="s">
        <v>123</v>
      </c>
      <c r="D43" s="23">
        <v>25170079</v>
      </c>
      <c r="E43" s="24">
        <v>60</v>
      </c>
      <c r="F43" s="24">
        <v>62.5</v>
      </c>
      <c r="G43" s="25">
        <v>61.25</v>
      </c>
      <c r="H43" s="26">
        <v>37</v>
      </c>
      <c r="I43" s="25">
        <v>25.342465753424658</v>
      </c>
      <c r="R43" s="27">
        <v>40</v>
      </c>
      <c r="S43" s="28">
        <f>FREQUENCY($G$5:$G$109,R43:$R$47)</f>
        <v>7</v>
      </c>
      <c r="T43" s="29">
        <f>T42+S43</f>
        <v>66</v>
      </c>
    </row>
    <row r="44" spans="3:20" ht="17.45" customHeight="1" thickBot="1" x14ac:dyDescent="0.35">
      <c r="C44" s="23" t="s">
        <v>78</v>
      </c>
      <c r="D44" s="23">
        <v>25170080</v>
      </c>
      <c r="E44" s="24">
        <v>55</v>
      </c>
      <c r="F44" s="24">
        <v>67.5</v>
      </c>
      <c r="G44" s="25">
        <v>61.25</v>
      </c>
      <c r="H44" s="26">
        <v>37</v>
      </c>
      <c r="I44" s="25">
        <v>25.342465753424658</v>
      </c>
      <c r="R44" s="27">
        <v>36.666666666666664</v>
      </c>
      <c r="S44" s="28">
        <f>FREQUENCY($G$5:$G$109,R44:$R$47)</f>
        <v>3</v>
      </c>
      <c r="T44" s="29">
        <f t="shared" si="0"/>
        <v>69</v>
      </c>
    </row>
    <row r="45" spans="3:20" ht="15.75" thickBot="1" x14ac:dyDescent="0.35">
      <c r="C45" s="23" t="s">
        <v>133</v>
      </c>
      <c r="D45" s="23">
        <v>25170101</v>
      </c>
      <c r="E45" s="24">
        <v>55</v>
      </c>
      <c r="F45" s="24">
        <v>65</v>
      </c>
      <c r="G45" s="25">
        <v>60</v>
      </c>
      <c r="H45" s="26">
        <v>41</v>
      </c>
      <c r="I45" s="25">
        <v>28.082191780821919</v>
      </c>
      <c r="R45" s="27">
        <v>33.333333333333336</v>
      </c>
      <c r="S45" s="28">
        <f>FREQUENCY($G$5:$G$109,R45:$R$47)</f>
        <v>5</v>
      </c>
      <c r="T45" s="29">
        <f t="shared" si="0"/>
        <v>74</v>
      </c>
    </row>
    <row r="46" spans="3:20" ht="15.75" thickBot="1" x14ac:dyDescent="0.35">
      <c r="C46" s="23" t="s">
        <v>98</v>
      </c>
      <c r="D46" s="33">
        <v>25170088</v>
      </c>
      <c r="E46" s="24">
        <v>52.5</v>
      </c>
      <c r="F46" s="24">
        <v>65</v>
      </c>
      <c r="G46" s="25">
        <v>58.75</v>
      </c>
      <c r="H46" s="26">
        <v>42</v>
      </c>
      <c r="I46" s="25">
        <v>28.767123287671232</v>
      </c>
      <c r="R46" s="27">
        <v>20</v>
      </c>
      <c r="S46" s="28">
        <f>FREQUENCY($G$5:$G$109,R46:$R$47)</f>
        <v>1</v>
      </c>
      <c r="T46" s="29">
        <f>T45+S46</f>
        <v>75</v>
      </c>
    </row>
    <row r="47" spans="3:20" ht="15.75" thickBot="1" x14ac:dyDescent="0.35">
      <c r="C47" s="23" t="s">
        <v>48</v>
      </c>
      <c r="D47" s="23">
        <v>25170020</v>
      </c>
      <c r="E47" s="24">
        <v>65</v>
      </c>
      <c r="F47" s="24">
        <v>50</v>
      </c>
      <c r="G47" s="25">
        <v>57.5</v>
      </c>
      <c r="H47" s="26">
        <v>43</v>
      </c>
      <c r="I47" s="25">
        <v>46.739130434782609</v>
      </c>
      <c r="R47" s="27">
        <v>0</v>
      </c>
      <c r="S47" s="28">
        <f>FREQUENCY($G$5:$G$109,R47:$R$47)</f>
        <v>30</v>
      </c>
      <c r="T47" s="29">
        <f>T46+S47</f>
        <v>105</v>
      </c>
    </row>
    <row r="48" spans="3:20" ht="17.45" customHeight="1" x14ac:dyDescent="0.3">
      <c r="C48" s="23" t="s">
        <v>39</v>
      </c>
      <c r="D48" s="23">
        <v>25170064</v>
      </c>
      <c r="E48" s="24">
        <v>62.5</v>
      </c>
      <c r="F48" s="24">
        <v>52.5</v>
      </c>
      <c r="G48" s="25">
        <v>57.5</v>
      </c>
      <c r="H48" s="26">
        <v>43</v>
      </c>
      <c r="I48" s="25">
        <v>46.739130434782609</v>
      </c>
    </row>
    <row r="49" spans="3:20" ht="17.45" customHeight="1" x14ac:dyDescent="0.3">
      <c r="C49" s="23" t="s">
        <v>82</v>
      </c>
      <c r="D49" s="23">
        <v>25170018</v>
      </c>
      <c r="E49" s="24">
        <v>50</v>
      </c>
      <c r="F49" s="24">
        <v>62.5</v>
      </c>
      <c r="G49" s="25">
        <v>56.25</v>
      </c>
      <c r="H49" s="26">
        <v>45</v>
      </c>
      <c r="I49" s="25">
        <v>48.913043478260867</v>
      </c>
    </row>
    <row r="50" spans="3:20" ht="17.45" customHeight="1" x14ac:dyDescent="0.3">
      <c r="C50" s="23" t="s">
        <v>87</v>
      </c>
      <c r="D50" s="23">
        <v>25170042</v>
      </c>
      <c r="E50" s="24">
        <v>52.5</v>
      </c>
      <c r="F50" s="24">
        <v>60</v>
      </c>
      <c r="G50" s="25">
        <v>56.25</v>
      </c>
      <c r="H50" s="26">
        <v>45</v>
      </c>
      <c r="I50" s="25">
        <v>48.913043478260867</v>
      </c>
    </row>
    <row r="51" spans="3:20" ht="17.45" customHeight="1" x14ac:dyDescent="0.3">
      <c r="C51" s="23" t="s">
        <v>57</v>
      </c>
      <c r="D51" s="23">
        <v>25170062</v>
      </c>
      <c r="E51" s="24">
        <v>40</v>
      </c>
      <c r="F51" s="24">
        <v>70</v>
      </c>
      <c r="G51" s="25">
        <v>55</v>
      </c>
      <c r="H51" s="26">
        <v>47</v>
      </c>
      <c r="I51" s="25">
        <v>51.086956521739133</v>
      </c>
      <c r="R51" s="18" t="s">
        <v>142</v>
      </c>
      <c r="S51" s="30">
        <v>105</v>
      </c>
      <c r="T51" s="31" t="s">
        <v>143</v>
      </c>
    </row>
    <row r="52" spans="3:20" ht="17.45" customHeight="1" x14ac:dyDescent="0.3">
      <c r="C52" s="23" t="s">
        <v>128</v>
      </c>
      <c r="D52" s="23">
        <v>25170092</v>
      </c>
      <c r="E52" s="24">
        <v>37.5</v>
      </c>
      <c r="F52" s="24">
        <v>72.5</v>
      </c>
      <c r="G52" s="25">
        <v>55</v>
      </c>
      <c r="H52" s="26">
        <v>47</v>
      </c>
      <c r="I52" s="25">
        <v>32.19178082191781</v>
      </c>
      <c r="R52" s="18" t="s">
        <v>144</v>
      </c>
      <c r="S52" s="32">
        <f>AVERAGE(G5:G79)</f>
        <v>58.866666666666667</v>
      </c>
      <c r="T52" s="31" t="s">
        <v>145</v>
      </c>
    </row>
    <row r="53" spans="3:20" ht="17.45" customHeight="1" x14ac:dyDescent="0.3">
      <c r="C53" s="23" t="s">
        <v>64</v>
      </c>
      <c r="D53" s="23">
        <v>25170104</v>
      </c>
      <c r="E53" s="24">
        <v>57.5</v>
      </c>
      <c r="F53" s="24">
        <v>52.5</v>
      </c>
      <c r="G53" s="25">
        <v>55</v>
      </c>
      <c r="H53" s="26">
        <v>47</v>
      </c>
      <c r="I53" s="25">
        <v>32.19178082191781</v>
      </c>
      <c r="R53" s="18" t="s">
        <v>146</v>
      </c>
      <c r="S53" s="32">
        <f>MAX(G5:G109)</f>
        <v>95</v>
      </c>
      <c r="T53" s="31" t="s">
        <v>145</v>
      </c>
    </row>
    <row r="54" spans="3:20" ht="17.45" customHeight="1" x14ac:dyDescent="0.3">
      <c r="C54" s="23" t="s">
        <v>111</v>
      </c>
      <c r="D54" s="23">
        <v>25170004</v>
      </c>
      <c r="E54" s="24">
        <v>35</v>
      </c>
      <c r="F54" s="24">
        <v>67.5</v>
      </c>
      <c r="G54" s="25">
        <v>51.25</v>
      </c>
      <c r="H54" s="26">
        <v>50</v>
      </c>
      <c r="I54" s="25">
        <v>54.347826086956516</v>
      </c>
    </row>
    <row r="55" spans="3:20" ht="17.45" customHeight="1" x14ac:dyDescent="0.3">
      <c r="C55" s="23" t="s">
        <v>116</v>
      </c>
      <c r="D55" s="23">
        <v>25170055</v>
      </c>
      <c r="E55" s="24">
        <v>42.5</v>
      </c>
      <c r="F55" s="24">
        <v>57.5</v>
      </c>
      <c r="G55" s="25">
        <v>50</v>
      </c>
      <c r="H55" s="26">
        <v>51</v>
      </c>
      <c r="I55" s="25">
        <v>55.434782608695656</v>
      </c>
    </row>
    <row r="56" spans="3:20" x14ac:dyDescent="0.3">
      <c r="C56" s="23" t="s">
        <v>54</v>
      </c>
      <c r="D56" s="23">
        <v>25170031</v>
      </c>
      <c r="E56" s="24">
        <v>47.5</v>
      </c>
      <c r="F56" s="24">
        <v>50</v>
      </c>
      <c r="G56" s="25">
        <v>48.75</v>
      </c>
      <c r="H56" s="26">
        <v>52</v>
      </c>
      <c r="I56" s="25">
        <v>56.521739130434781</v>
      </c>
    </row>
    <row r="57" spans="3:20" ht="17.45" customHeight="1" x14ac:dyDescent="0.3">
      <c r="C57" s="23" t="s">
        <v>75</v>
      </c>
      <c r="D57" s="23">
        <v>25170041</v>
      </c>
      <c r="E57" s="24">
        <v>35</v>
      </c>
      <c r="F57" s="24">
        <v>60</v>
      </c>
      <c r="G57" s="25">
        <v>47.5</v>
      </c>
      <c r="H57" s="26">
        <v>53</v>
      </c>
      <c r="I57" s="25">
        <v>57.608695652173914</v>
      </c>
    </row>
    <row r="58" spans="3:20" ht="17.45" customHeight="1" x14ac:dyDescent="0.3">
      <c r="C58" s="23" t="s">
        <v>47</v>
      </c>
      <c r="D58" s="23">
        <v>25170024</v>
      </c>
      <c r="E58" s="24">
        <v>37.5</v>
      </c>
      <c r="F58" s="24">
        <v>55</v>
      </c>
      <c r="G58" s="25">
        <v>46.25</v>
      </c>
      <c r="H58" s="26">
        <v>54</v>
      </c>
      <c r="I58" s="25">
        <v>58.695652173913047</v>
      </c>
    </row>
    <row r="59" spans="3:20" ht="17.45" customHeight="1" x14ac:dyDescent="0.3">
      <c r="C59" s="23" t="s">
        <v>90</v>
      </c>
      <c r="D59" s="23">
        <v>25170078</v>
      </c>
      <c r="E59" s="24">
        <v>37.5</v>
      </c>
      <c r="F59" s="24">
        <v>55</v>
      </c>
      <c r="G59" s="25">
        <v>46.25</v>
      </c>
      <c r="H59" s="26">
        <v>54</v>
      </c>
      <c r="I59" s="25">
        <v>36.986301369863014</v>
      </c>
    </row>
    <row r="60" spans="3:20" ht="17.45" customHeight="1" x14ac:dyDescent="0.3">
      <c r="C60" s="23" t="s">
        <v>95</v>
      </c>
      <c r="D60" s="23">
        <v>25170094</v>
      </c>
      <c r="E60" s="24">
        <v>40</v>
      </c>
      <c r="F60" s="24">
        <v>50</v>
      </c>
      <c r="G60" s="25">
        <v>45</v>
      </c>
      <c r="H60" s="26">
        <v>56</v>
      </c>
      <c r="I60" s="25">
        <v>38.356164383561641</v>
      </c>
    </row>
    <row r="61" spans="3:20" ht="17.45" customHeight="1" x14ac:dyDescent="0.3">
      <c r="C61" s="23" t="s">
        <v>83</v>
      </c>
      <c r="D61" s="23">
        <v>25170016</v>
      </c>
      <c r="E61" s="24">
        <v>42.5</v>
      </c>
      <c r="F61" s="24">
        <v>45</v>
      </c>
      <c r="G61" s="25">
        <v>43.75</v>
      </c>
      <c r="H61" s="26">
        <v>57</v>
      </c>
      <c r="I61" s="25">
        <v>61.95652173913043</v>
      </c>
    </row>
    <row r="62" spans="3:20" ht="17.45" customHeight="1" x14ac:dyDescent="0.3">
      <c r="C62" s="23" t="s">
        <v>104</v>
      </c>
      <c r="D62" s="23">
        <v>25170090</v>
      </c>
      <c r="E62" s="24">
        <v>47.5</v>
      </c>
      <c r="F62" s="24">
        <v>40</v>
      </c>
      <c r="G62" s="25">
        <v>43.75</v>
      </c>
      <c r="H62" s="26">
        <v>57</v>
      </c>
      <c r="I62" s="25">
        <v>39.041095890410958</v>
      </c>
    </row>
    <row r="63" spans="3:20" ht="17.45" customHeight="1" x14ac:dyDescent="0.3">
      <c r="C63" s="23" t="s">
        <v>135</v>
      </c>
      <c r="D63" s="23">
        <v>25170103</v>
      </c>
      <c r="E63" s="24">
        <v>42.5</v>
      </c>
      <c r="F63" s="24">
        <v>40</v>
      </c>
      <c r="G63" s="25">
        <v>41.25</v>
      </c>
      <c r="H63" s="26">
        <v>59</v>
      </c>
      <c r="I63" s="25">
        <v>40.410958904109592</v>
      </c>
    </row>
    <row r="64" spans="3:20" ht="17.45" customHeight="1" x14ac:dyDescent="0.3">
      <c r="C64" s="23" t="s">
        <v>94</v>
      </c>
      <c r="D64" s="23">
        <v>25170003</v>
      </c>
      <c r="E64" s="24">
        <v>35</v>
      </c>
      <c r="F64" s="24">
        <v>45</v>
      </c>
      <c r="G64" s="25">
        <v>40</v>
      </c>
      <c r="H64" s="26">
        <v>60</v>
      </c>
      <c r="I64" s="25">
        <v>65.217391304347828</v>
      </c>
    </row>
    <row r="65" spans="3:9" ht="17.45" customHeight="1" x14ac:dyDescent="0.3">
      <c r="C65" s="23" t="s">
        <v>80</v>
      </c>
      <c r="D65" s="23">
        <v>25170035</v>
      </c>
      <c r="E65" s="24">
        <v>12.5</v>
      </c>
      <c r="F65" s="24">
        <v>67.5</v>
      </c>
      <c r="G65" s="25">
        <v>40</v>
      </c>
      <c r="H65" s="26">
        <v>60</v>
      </c>
      <c r="I65" s="25">
        <v>65.217391304347828</v>
      </c>
    </row>
    <row r="66" spans="3:9" ht="17.45" customHeight="1" x14ac:dyDescent="0.3">
      <c r="C66" s="23" t="s">
        <v>49</v>
      </c>
      <c r="D66" s="23">
        <v>25170023</v>
      </c>
      <c r="E66" s="24">
        <v>30</v>
      </c>
      <c r="F66" s="24">
        <v>47.5</v>
      </c>
      <c r="G66" s="25">
        <v>38.75</v>
      </c>
      <c r="H66" s="26">
        <v>62</v>
      </c>
      <c r="I66" s="25">
        <v>67.391304347826093</v>
      </c>
    </row>
    <row r="67" spans="3:9" ht="17.45" customHeight="1" x14ac:dyDescent="0.3">
      <c r="C67" s="23" t="s">
        <v>97</v>
      </c>
      <c r="D67" s="23">
        <v>25170029</v>
      </c>
      <c r="E67" s="24">
        <v>35</v>
      </c>
      <c r="F67" s="24">
        <v>42.5</v>
      </c>
      <c r="G67" s="25">
        <v>38.75</v>
      </c>
      <c r="H67" s="26">
        <v>62</v>
      </c>
      <c r="I67" s="25">
        <v>67.391304347826093</v>
      </c>
    </row>
    <row r="68" spans="3:9" ht="17.45" customHeight="1" x14ac:dyDescent="0.3">
      <c r="C68" s="23" t="s">
        <v>115</v>
      </c>
      <c r="D68" s="23">
        <v>25170054</v>
      </c>
      <c r="E68" s="24">
        <v>35</v>
      </c>
      <c r="F68" s="24">
        <v>42.5</v>
      </c>
      <c r="G68" s="25">
        <v>38.75</v>
      </c>
      <c r="H68" s="26">
        <v>62</v>
      </c>
      <c r="I68" s="25">
        <v>67.391304347826093</v>
      </c>
    </row>
    <row r="69" spans="3:9" ht="17.45" customHeight="1" x14ac:dyDescent="0.3">
      <c r="C69" s="23" t="s">
        <v>60</v>
      </c>
      <c r="D69" s="23">
        <v>25170076</v>
      </c>
      <c r="E69" s="24">
        <v>42.5</v>
      </c>
      <c r="F69" s="24">
        <v>35</v>
      </c>
      <c r="G69" s="25">
        <v>38.75</v>
      </c>
      <c r="H69" s="26">
        <v>62</v>
      </c>
      <c r="I69" s="25">
        <v>42.465753424657535</v>
      </c>
    </row>
    <row r="70" spans="3:9" ht="17.45" customHeight="1" x14ac:dyDescent="0.3">
      <c r="C70" s="23" t="s">
        <v>124</v>
      </c>
      <c r="D70" s="23">
        <v>25170082</v>
      </c>
      <c r="E70" s="24">
        <v>30</v>
      </c>
      <c r="F70" s="24">
        <v>47.5</v>
      </c>
      <c r="G70" s="25">
        <v>38.75</v>
      </c>
      <c r="H70" s="26">
        <v>62</v>
      </c>
      <c r="I70" s="25">
        <v>42.465753424657535</v>
      </c>
    </row>
    <row r="71" spans="3:9" ht="17.45" customHeight="1" x14ac:dyDescent="0.3">
      <c r="C71" s="23" t="s">
        <v>44</v>
      </c>
      <c r="D71" s="23">
        <v>25170032</v>
      </c>
      <c r="E71" s="24">
        <v>35</v>
      </c>
      <c r="F71" s="24">
        <v>35</v>
      </c>
      <c r="G71" s="25">
        <v>35</v>
      </c>
      <c r="H71" s="26">
        <v>67</v>
      </c>
      <c r="I71" s="25">
        <v>72.826086956521735</v>
      </c>
    </row>
    <row r="72" spans="3:9" x14ac:dyDescent="0.3">
      <c r="C72" s="23" t="s">
        <v>109</v>
      </c>
      <c r="D72" s="23">
        <v>25170091</v>
      </c>
      <c r="E72" s="24">
        <v>25</v>
      </c>
      <c r="F72" s="24">
        <v>42.5</v>
      </c>
      <c r="G72" s="25">
        <v>33.75</v>
      </c>
      <c r="H72" s="26">
        <v>68</v>
      </c>
      <c r="I72" s="25">
        <v>46.575342465753423</v>
      </c>
    </row>
    <row r="73" spans="3:9" ht="17.45" customHeight="1" x14ac:dyDescent="0.3">
      <c r="C73" s="23" t="s">
        <v>96</v>
      </c>
      <c r="D73" s="23">
        <v>25170105</v>
      </c>
      <c r="E73" s="24">
        <v>27.5</v>
      </c>
      <c r="F73" s="24">
        <v>40</v>
      </c>
      <c r="G73" s="25">
        <v>33.75</v>
      </c>
      <c r="H73" s="26">
        <v>68</v>
      </c>
      <c r="I73" s="25">
        <v>46.575342465753423</v>
      </c>
    </row>
    <row r="74" spans="3:9" ht="17.45" customHeight="1" x14ac:dyDescent="0.3">
      <c r="C74" s="23" t="s">
        <v>76</v>
      </c>
      <c r="D74" s="33">
        <v>25170083</v>
      </c>
      <c r="E74" s="24">
        <v>27.5</v>
      </c>
      <c r="F74" s="24">
        <v>37.5</v>
      </c>
      <c r="G74" s="25">
        <v>32.5</v>
      </c>
      <c r="H74" s="26">
        <v>70</v>
      </c>
      <c r="I74" s="25">
        <v>47.945205479452049</v>
      </c>
    </row>
    <row r="75" spans="3:9" ht="17.45" customHeight="1" x14ac:dyDescent="0.3">
      <c r="C75" s="23" t="s">
        <v>127</v>
      </c>
      <c r="D75" s="23">
        <v>25170089</v>
      </c>
      <c r="E75" s="24">
        <v>27.5</v>
      </c>
      <c r="F75" s="24">
        <v>37.5</v>
      </c>
      <c r="G75" s="25">
        <v>32.5</v>
      </c>
      <c r="H75" s="26">
        <v>70</v>
      </c>
      <c r="I75" s="25">
        <v>47.945205479452049</v>
      </c>
    </row>
    <row r="76" spans="3:9" ht="17.45" customHeight="1" x14ac:dyDescent="0.3">
      <c r="C76" s="23" t="s">
        <v>71</v>
      </c>
      <c r="D76" s="23">
        <v>25170049</v>
      </c>
      <c r="E76" s="24">
        <v>0</v>
      </c>
      <c r="F76" s="24">
        <v>60</v>
      </c>
      <c r="G76" s="25">
        <v>30</v>
      </c>
      <c r="H76" s="26">
        <v>72</v>
      </c>
      <c r="I76" s="25">
        <v>78.260869565217391</v>
      </c>
    </row>
    <row r="77" spans="3:9" ht="17.45" customHeight="1" x14ac:dyDescent="0.3">
      <c r="C77" s="23" t="s">
        <v>126</v>
      </c>
      <c r="D77" s="23">
        <v>25170087</v>
      </c>
      <c r="E77" s="24">
        <v>60</v>
      </c>
      <c r="F77" s="24">
        <v>0</v>
      </c>
      <c r="G77" s="25">
        <v>30</v>
      </c>
      <c r="H77" s="26">
        <v>72</v>
      </c>
      <c r="I77" s="25">
        <v>49.315068493150683</v>
      </c>
    </row>
    <row r="78" spans="3:9" ht="17.45" customHeight="1" x14ac:dyDescent="0.3">
      <c r="C78" s="23" t="s">
        <v>112</v>
      </c>
      <c r="D78" s="23">
        <v>25170025</v>
      </c>
      <c r="E78" s="24">
        <v>0</v>
      </c>
      <c r="F78" s="24">
        <v>45</v>
      </c>
      <c r="G78" s="25">
        <v>22.5</v>
      </c>
      <c r="H78" s="26">
        <v>74</v>
      </c>
      <c r="I78" s="25">
        <v>80.434782608695656</v>
      </c>
    </row>
    <row r="79" spans="3:9" ht="17.45" customHeight="1" x14ac:dyDescent="0.3">
      <c r="C79" s="23" t="s">
        <v>58</v>
      </c>
      <c r="D79" s="23">
        <v>25170052</v>
      </c>
      <c r="E79" s="24">
        <v>22.5</v>
      </c>
      <c r="F79" s="24">
        <v>17.5</v>
      </c>
      <c r="G79" s="25">
        <v>20</v>
      </c>
      <c r="H79" s="26">
        <v>75</v>
      </c>
      <c r="I79" s="25">
        <v>81.521739130434781</v>
      </c>
    </row>
    <row r="80" spans="3:9" ht="17.45" customHeight="1" x14ac:dyDescent="0.3">
      <c r="C80" s="23" t="s">
        <v>46</v>
      </c>
      <c r="D80" s="23">
        <v>25170001</v>
      </c>
      <c r="E80" s="24">
        <v>0</v>
      </c>
      <c r="F80" s="24">
        <v>0</v>
      </c>
      <c r="G80" s="25">
        <v>0</v>
      </c>
      <c r="H80" s="26">
        <v>76</v>
      </c>
      <c r="I80" s="25">
        <v>82.608695652173907</v>
      </c>
    </row>
    <row r="81" spans="3:9" ht="17.45" customHeight="1" x14ac:dyDescent="0.3">
      <c r="C81" s="23" t="s">
        <v>62</v>
      </c>
      <c r="D81" s="23">
        <v>25170005</v>
      </c>
      <c r="E81" s="24">
        <v>0</v>
      </c>
      <c r="F81" s="24">
        <v>0</v>
      </c>
      <c r="G81" s="25">
        <v>0</v>
      </c>
      <c r="H81" s="26">
        <v>76</v>
      </c>
      <c r="I81" s="25">
        <v>82.608695652173907</v>
      </c>
    </row>
    <row r="82" spans="3:9" ht="17.45" customHeight="1" x14ac:dyDescent="0.3">
      <c r="C82" s="23" t="s">
        <v>53</v>
      </c>
      <c r="D82" s="23">
        <v>25170007</v>
      </c>
      <c r="E82" s="24">
        <v>0</v>
      </c>
      <c r="F82" s="24">
        <v>0</v>
      </c>
      <c r="G82" s="25">
        <v>0</v>
      </c>
      <c r="H82" s="26">
        <v>76</v>
      </c>
      <c r="I82" s="25">
        <v>82.608695652173907</v>
      </c>
    </row>
    <row r="83" spans="3:9" ht="17.45" customHeight="1" x14ac:dyDescent="0.3">
      <c r="C83" s="23" t="s">
        <v>100</v>
      </c>
      <c r="D83" s="23">
        <v>25170008</v>
      </c>
      <c r="E83" s="24">
        <v>0</v>
      </c>
      <c r="F83" s="24">
        <v>0</v>
      </c>
      <c r="G83" s="25">
        <v>0</v>
      </c>
      <c r="H83" s="26">
        <v>76</v>
      </c>
      <c r="I83" s="25">
        <v>82.608695652173907</v>
      </c>
    </row>
    <row r="84" spans="3:9" ht="17.45" customHeight="1" x14ac:dyDescent="0.3">
      <c r="C84" s="23" t="s">
        <v>101</v>
      </c>
      <c r="D84" s="23">
        <v>25170009</v>
      </c>
      <c r="E84" s="24">
        <v>0</v>
      </c>
      <c r="F84" s="24">
        <v>0</v>
      </c>
      <c r="G84" s="25">
        <v>0</v>
      </c>
      <c r="H84" s="26">
        <v>76</v>
      </c>
      <c r="I84" s="25">
        <v>82.608695652173907</v>
      </c>
    </row>
    <row r="85" spans="3:9" ht="17.45" customHeight="1" x14ac:dyDescent="0.3">
      <c r="C85" s="23" t="s">
        <v>41</v>
      </c>
      <c r="D85" s="23">
        <v>25170011</v>
      </c>
      <c r="E85" s="24">
        <v>0</v>
      </c>
      <c r="F85" s="24">
        <v>0</v>
      </c>
      <c r="G85" s="25">
        <v>0</v>
      </c>
      <c r="H85" s="26">
        <v>76</v>
      </c>
      <c r="I85" s="25">
        <v>82.608695652173907</v>
      </c>
    </row>
    <row r="86" spans="3:9" ht="17.45" customHeight="1" x14ac:dyDescent="0.3">
      <c r="C86" s="23" t="s">
        <v>84</v>
      </c>
      <c r="D86" s="23">
        <v>25170015</v>
      </c>
      <c r="E86" s="24">
        <v>0</v>
      </c>
      <c r="F86" s="24">
        <v>0</v>
      </c>
      <c r="G86" s="25">
        <v>0</v>
      </c>
      <c r="H86" s="26">
        <v>76</v>
      </c>
      <c r="I86" s="25">
        <v>82.608695652173907</v>
      </c>
    </row>
    <row r="87" spans="3:9" ht="17.45" customHeight="1" x14ac:dyDescent="0.3">
      <c r="C87" s="23" t="s">
        <v>79</v>
      </c>
      <c r="D87" s="23">
        <v>25170021</v>
      </c>
      <c r="E87" s="24">
        <v>0</v>
      </c>
      <c r="F87" s="24">
        <v>0</v>
      </c>
      <c r="G87" s="25">
        <v>0</v>
      </c>
      <c r="H87" s="26">
        <v>76</v>
      </c>
      <c r="I87" s="25">
        <v>82.608695652173907</v>
      </c>
    </row>
    <row r="88" spans="3:9" ht="17.45" customHeight="1" x14ac:dyDescent="0.3">
      <c r="C88" s="23" t="s">
        <v>31</v>
      </c>
      <c r="D88" s="33">
        <v>25170026</v>
      </c>
      <c r="E88" s="24">
        <v>0</v>
      </c>
      <c r="F88" s="24">
        <v>0</v>
      </c>
      <c r="G88" s="25">
        <v>0</v>
      </c>
      <c r="H88" s="26">
        <v>76</v>
      </c>
      <c r="I88" s="25">
        <v>82.608695652173907</v>
      </c>
    </row>
    <row r="89" spans="3:9" ht="17.45" customHeight="1" x14ac:dyDescent="0.3">
      <c r="C89" s="23" t="s">
        <v>113</v>
      </c>
      <c r="D89" s="23">
        <v>25170030</v>
      </c>
      <c r="E89" s="24">
        <v>0</v>
      </c>
      <c r="F89" s="24">
        <v>0</v>
      </c>
      <c r="G89" s="25">
        <v>0</v>
      </c>
      <c r="H89" s="26">
        <v>76</v>
      </c>
      <c r="I89" s="25">
        <v>82.608695652173907</v>
      </c>
    </row>
    <row r="90" spans="3:9" ht="17.45" customHeight="1" x14ac:dyDescent="0.3">
      <c r="C90" s="23" t="s">
        <v>114</v>
      </c>
      <c r="D90" s="33">
        <v>25170033</v>
      </c>
      <c r="E90" s="24">
        <v>0</v>
      </c>
      <c r="F90" s="24">
        <v>0</v>
      </c>
      <c r="G90" s="25">
        <v>0</v>
      </c>
      <c r="H90" s="26">
        <v>76</v>
      </c>
      <c r="I90" s="25">
        <v>82.608695652173907</v>
      </c>
    </row>
    <row r="91" spans="3:9" ht="17.45" customHeight="1" x14ac:dyDescent="0.3">
      <c r="C91" s="23" t="s">
        <v>63</v>
      </c>
      <c r="D91" s="23">
        <v>25170034</v>
      </c>
      <c r="E91" s="24">
        <v>0</v>
      </c>
      <c r="F91" s="24">
        <v>0</v>
      </c>
      <c r="G91" s="25">
        <v>0</v>
      </c>
      <c r="H91" s="26">
        <v>76</v>
      </c>
      <c r="I91" s="25">
        <v>82.608695652173907</v>
      </c>
    </row>
    <row r="92" spans="3:9" ht="17.45" customHeight="1" x14ac:dyDescent="0.3">
      <c r="C92" s="23" t="s">
        <v>33</v>
      </c>
      <c r="D92" s="23">
        <v>25170043</v>
      </c>
      <c r="E92" s="24">
        <v>0</v>
      </c>
      <c r="F92" s="24">
        <v>0</v>
      </c>
      <c r="G92" s="25">
        <v>0</v>
      </c>
      <c r="H92" s="26">
        <v>76</v>
      </c>
      <c r="I92" s="25">
        <v>82.608695652173907</v>
      </c>
    </row>
    <row r="93" spans="3:9" ht="17.45" customHeight="1" x14ac:dyDescent="0.3">
      <c r="C93" s="23" t="s">
        <v>61</v>
      </c>
      <c r="D93" s="23">
        <v>25170046</v>
      </c>
      <c r="E93" s="24">
        <v>0</v>
      </c>
      <c r="F93" s="24">
        <v>0</v>
      </c>
      <c r="G93" s="25">
        <v>0</v>
      </c>
      <c r="H93" s="26">
        <v>76</v>
      </c>
      <c r="I93" s="25">
        <v>82.608695652173907</v>
      </c>
    </row>
    <row r="94" spans="3:9" ht="17.45" customHeight="1" x14ac:dyDescent="0.3">
      <c r="C94" s="23" t="s">
        <v>69</v>
      </c>
      <c r="D94" s="23">
        <v>25170047</v>
      </c>
      <c r="E94" s="24">
        <v>0</v>
      </c>
      <c r="F94" s="24">
        <v>0</v>
      </c>
      <c r="G94" s="25">
        <v>0</v>
      </c>
      <c r="H94" s="26">
        <v>76</v>
      </c>
      <c r="I94" s="25">
        <v>82.608695652173907</v>
      </c>
    </row>
    <row r="95" spans="3:9" ht="17.45" customHeight="1" x14ac:dyDescent="0.3">
      <c r="C95" s="23" t="s">
        <v>42</v>
      </c>
      <c r="D95" s="23">
        <v>25170048</v>
      </c>
      <c r="E95" s="24">
        <v>0</v>
      </c>
      <c r="F95" s="24">
        <v>0</v>
      </c>
      <c r="G95" s="25">
        <v>0</v>
      </c>
      <c r="H95" s="26">
        <v>76</v>
      </c>
      <c r="I95" s="25">
        <v>82.608695652173907</v>
      </c>
    </row>
    <row r="96" spans="3:9" ht="17.45" customHeight="1" x14ac:dyDescent="0.3">
      <c r="C96" s="23" t="s">
        <v>91</v>
      </c>
      <c r="D96" s="23">
        <v>25170056</v>
      </c>
      <c r="E96" s="24">
        <v>0</v>
      </c>
      <c r="F96" s="24">
        <v>0</v>
      </c>
      <c r="G96" s="25">
        <v>0</v>
      </c>
      <c r="H96" s="26">
        <v>76</v>
      </c>
      <c r="I96" s="25">
        <v>82.608695652173907</v>
      </c>
    </row>
    <row r="97" spans="3:9" ht="17.45" customHeight="1" x14ac:dyDescent="0.3">
      <c r="C97" s="23" t="s">
        <v>93</v>
      </c>
      <c r="D97" s="23">
        <v>25170061</v>
      </c>
      <c r="E97" s="24">
        <v>0</v>
      </c>
      <c r="F97" s="24">
        <v>0</v>
      </c>
      <c r="G97" s="25">
        <v>0</v>
      </c>
      <c r="H97" s="26">
        <v>76</v>
      </c>
      <c r="I97" s="25">
        <v>82.608695652173907</v>
      </c>
    </row>
    <row r="98" spans="3:9" ht="17.45" customHeight="1" x14ac:dyDescent="0.3">
      <c r="C98" s="23" t="s">
        <v>67</v>
      </c>
      <c r="D98" s="23">
        <v>25170063</v>
      </c>
      <c r="E98" s="24">
        <v>0</v>
      </c>
      <c r="F98" s="24">
        <v>0</v>
      </c>
      <c r="G98" s="25">
        <v>0</v>
      </c>
      <c r="H98" s="26">
        <v>76</v>
      </c>
      <c r="I98" s="25">
        <v>82.608695652173907</v>
      </c>
    </row>
    <row r="99" spans="3:9" ht="17.45" customHeight="1" x14ac:dyDescent="0.3">
      <c r="C99" s="23" t="s">
        <v>121</v>
      </c>
      <c r="D99" s="23">
        <v>25170067</v>
      </c>
      <c r="E99" s="24">
        <v>0</v>
      </c>
      <c r="F99" s="24">
        <v>0</v>
      </c>
      <c r="G99" s="25">
        <v>0</v>
      </c>
      <c r="H99" s="26">
        <v>76</v>
      </c>
      <c r="I99" s="25">
        <v>82.608695652173907</v>
      </c>
    </row>
    <row r="100" spans="3:9" ht="17.45" customHeight="1" x14ac:dyDescent="0.3">
      <c r="C100" s="23" t="s">
        <v>45</v>
      </c>
      <c r="D100" s="23">
        <v>25170068</v>
      </c>
      <c r="E100" s="24">
        <v>0</v>
      </c>
      <c r="F100" s="24">
        <v>0</v>
      </c>
      <c r="G100" s="25">
        <v>0</v>
      </c>
      <c r="H100" s="26">
        <v>76</v>
      </c>
      <c r="I100" s="25">
        <v>82.608695652173907</v>
      </c>
    </row>
    <row r="101" spans="3:9" ht="17.45" customHeight="1" x14ac:dyDescent="0.3">
      <c r="C101" s="23" t="s">
        <v>35</v>
      </c>
      <c r="D101" s="23">
        <v>25170072</v>
      </c>
      <c r="E101" s="24">
        <v>0</v>
      </c>
      <c r="F101" s="24">
        <v>0</v>
      </c>
      <c r="G101" s="25">
        <v>0</v>
      </c>
      <c r="H101" s="26">
        <v>76</v>
      </c>
      <c r="I101" s="25">
        <v>82.608695652173907</v>
      </c>
    </row>
    <row r="102" spans="3:9" ht="17.45" customHeight="1" x14ac:dyDescent="0.3">
      <c r="C102" s="23" t="s">
        <v>85</v>
      </c>
      <c r="D102" s="23">
        <v>25170075</v>
      </c>
      <c r="E102" s="24">
        <v>0</v>
      </c>
      <c r="F102" s="24">
        <v>0</v>
      </c>
      <c r="G102" s="25">
        <v>0</v>
      </c>
      <c r="H102" s="26">
        <v>76</v>
      </c>
      <c r="I102" s="25">
        <v>82.608695652173907</v>
      </c>
    </row>
    <row r="103" spans="3:9" ht="17.45" customHeight="1" x14ac:dyDescent="0.3">
      <c r="C103" s="23" t="s">
        <v>125</v>
      </c>
      <c r="D103" s="23">
        <v>25170085</v>
      </c>
      <c r="E103" s="24">
        <v>0</v>
      </c>
      <c r="F103" s="24">
        <v>0</v>
      </c>
      <c r="G103" s="25">
        <v>0</v>
      </c>
      <c r="H103" s="26">
        <v>76</v>
      </c>
      <c r="I103" s="25">
        <v>52.054794520547944</v>
      </c>
    </row>
    <row r="104" spans="3:9" ht="17.45" customHeight="1" x14ac:dyDescent="0.3">
      <c r="C104" s="23" t="s">
        <v>30</v>
      </c>
      <c r="D104" s="23">
        <v>25170086</v>
      </c>
      <c r="E104" s="24">
        <v>0</v>
      </c>
      <c r="F104" s="24">
        <v>0</v>
      </c>
      <c r="G104" s="25">
        <v>0</v>
      </c>
      <c r="H104" s="26">
        <v>76</v>
      </c>
      <c r="I104" s="25">
        <v>52.054794520547944</v>
      </c>
    </row>
    <row r="105" spans="3:9" ht="17.45" customHeight="1" x14ac:dyDescent="0.3">
      <c r="C105" s="23" t="s">
        <v>43</v>
      </c>
      <c r="D105" s="23">
        <v>25170096</v>
      </c>
      <c r="E105" s="24">
        <v>0</v>
      </c>
      <c r="F105" s="24">
        <v>0</v>
      </c>
      <c r="G105" s="25">
        <v>0</v>
      </c>
      <c r="H105" s="26">
        <v>76</v>
      </c>
      <c r="I105" s="25">
        <v>52.054794520547944</v>
      </c>
    </row>
    <row r="106" spans="3:9" ht="17.45" customHeight="1" x14ac:dyDescent="0.3">
      <c r="C106" s="23" t="s">
        <v>102</v>
      </c>
      <c r="D106" s="23">
        <v>25170097</v>
      </c>
      <c r="E106" s="24">
        <v>0</v>
      </c>
      <c r="F106" s="24">
        <v>0</v>
      </c>
      <c r="G106" s="25">
        <v>0</v>
      </c>
      <c r="H106" s="26">
        <v>76</v>
      </c>
      <c r="I106" s="25">
        <v>52.054794520547944</v>
      </c>
    </row>
    <row r="107" spans="3:9" ht="17.45" customHeight="1" x14ac:dyDescent="0.3">
      <c r="C107" s="23" t="s">
        <v>132</v>
      </c>
      <c r="D107" s="23">
        <v>25170099</v>
      </c>
      <c r="E107" s="24">
        <v>0</v>
      </c>
      <c r="F107" s="24">
        <v>0</v>
      </c>
      <c r="G107" s="25">
        <v>0</v>
      </c>
      <c r="H107" s="26">
        <v>76</v>
      </c>
      <c r="I107" s="25">
        <v>52.054794520547944</v>
      </c>
    </row>
    <row r="108" spans="3:9" ht="17.45" customHeight="1" x14ac:dyDescent="0.3">
      <c r="C108" s="23" t="s">
        <v>88</v>
      </c>
      <c r="D108" s="23">
        <v>25170100</v>
      </c>
      <c r="E108" s="24">
        <v>0</v>
      </c>
      <c r="F108" s="24">
        <v>0</v>
      </c>
      <c r="G108" s="25">
        <v>0</v>
      </c>
      <c r="H108" s="26">
        <v>76</v>
      </c>
      <c r="I108" s="25">
        <v>52.054794520547944</v>
      </c>
    </row>
    <row r="109" spans="3:9" ht="17.45" customHeight="1" x14ac:dyDescent="0.3">
      <c r="C109" s="23" t="s">
        <v>134</v>
      </c>
      <c r="D109" s="23">
        <v>25170102</v>
      </c>
      <c r="E109" s="24">
        <v>0</v>
      </c>
      <c r="F109" s="24">
        <v>0</v>
      </c>
      <c r="G109" s="25">
        <v>0</v>
      </c>
      <c r="H109" s="26">
        <v>76</v>
      </c>
      <c r="I109" s="25">
        <v>52.054794520547944</v>
      </c>
    </row>
  </sheetData>
  <sortState xmlns:xlrd2="http://schemas.microsoft.com/office/spreadsheetml/2017/richdata2" ref="C5:I109">
    <sortCondition descending="1" ref="G5:G109"/>
  </sortState>
  <mergeCells count="1">
    <mergeCell ref="C1:U2"/>
  </mergeCells>
  <phoneticPr fontId="7" type="noConversion"/>
  <pageMargins left="1" right="1" top="0.26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C1:T109"/>
  <sheetViews>
    <sheetView showGridLines="0" topLeftCell="B61" zoomScale="85" zoomScaleNormal="85" workbookViewId="0">
      <selection activeCell="B110" sqref="A110:XFD122"/>
    </sheetView>
  </sheetViews>
  <sheetFormatPr defaultRowHeight="15" x14ac:dyDescent="0.3"/>
  <cols>
    <col min="1" max="2" width="9" style="14"/>
    <col min="3" max="3" width="14.375" style="14" bestFit="1" customWidth="1"/>
    <col min="4" max="4" width="10.75" style="14" bestFit="1" customWidth="1"/>
    <col min="5" max="16384" width="9" style="14"/>
  </cols>
  <sheetData>
    <row r="1" spans="3:20" ht="16.5" customHeight="1" x14ac:dyDescent="0.3">
      <c r="C1" s="48" t="s">
        <v>147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3:20" ht="18" customHeight="1" x14ac:dyDescent="0.3"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4" spans="3:20" ht="15.75" thickBot="1" x14ac:dyDescent="0.35">
      <c r="C4" s="18" t="s">
        <v>29</v>
      </c>
      <c r="D4" s="43" t="s">
        <v>10</v>
      </c>
      <c r="E4" s="16" t="s">
        <v>9</v>
      </c>
      <c r="F4" s="43" t="s">
        <v>11</v>
      </c>
      <c r="G4" s="18" t="s">
        <v>8</v>
      </c>
      <c r="P4" s="20" t="s">
        <v>7</v>
      </c>
      <c r="Q4" s="21" t="s">
        <v>6</v>
      </c>
      <c r="R4" s="22" t="s">
        <v>5</v>
      </c>
    </row>
    <row r="5" spans="3:20" ht="17.45" customHeight="1" x14ac:dyDescent="0.3">
      <c r="C5" s="23" t="s">
        <v>89</v>
      </c>
      <c r="D5" s="23">
        <v>25170038</v>
      </c>
      <c r="E5" s="24">
        <v>92.5</v>
      </c>
      <c r="F5" s="44">
        <v>1</v>
      </c>
      <c r="G5" s="25">
        <f t="shared" ref="G5:G68" si="0">F5/74*100</f>
        <v>1.3513513513513513</v>
      </c>
      <c r="P5" s="45">
        <v>100</v>
      </c>
      <c r="Q5" s="28">
        <f t="shared" ref="Q5:Q45" si="1">FREQUENCY($E$5:$E$109,P5:P45)</f>
        <v>0</v>
      </c>
      <c r="R5" s="29">
        <f>Q5</f>
        <v>0</v>
      </c>
    </row>
    <row r="6" spans="3:20" x14ac:dyDescent="0.3">
      <c r="C6" s="23" t="s">
        <v>77</v>
      </c>
      <c r="D6" s="23">
        <v>25170053</v>
      </c>
      <c r="E6" s="24">
        <v>90</v>
      </c>
      <c r="F6" s="44">
        <v>2</v>
      </c>
      <c r="G6" s="25">
        <f t="shared" si="0"/>
        <v>2.7027027027027026</v>
      </c>
      <c r="P6" s="46">
        <v>97.5</v>
      </c>
      <c r="Q6" s="28">
        <f t="shared" si="1"/>
        <v>0</v>
      </c>
      <c r="R6" s="29">
        <f>R5+Q6</f>
        <v>0</v>
      </c>
    </row>
    <row r="7" spans="3:20" x14ac:dyDescent="0.3">
      <c r="C7" s="23" t="s">
        <v>107</v>
      </c>
      <c r="D7" s="23">
        <v>25170037</v>
      </c>
      <c r="E7" s="24">
        <v>87.5</v>
      </c>
      <c r="F7" s="44">
        <v>3</v>
      </c>
      <c r="G7" s="25">
        <f t="shared" si="0"/>
        <v>4.0540540540540544</v>
      </c>
      <c r="P7" s="46">
        <v>95</v>
      </c>
      <c r="Q7" s="28">
        <f t="shared" si="1"/>
        <v>0</v>
      </c>
      <c r="R7" s="29">
        <f>R6+Q7</f>
        <v>0</v>
      </c>
    </row>
    <row r="8" spans="3:20" x14ac:dyDescent="0.3">
      <c r="C8" s="23" t="s">
        <v>117</v>
      </c>
      <c r="D8" s="23">
        <v>25170057</v>
      </c>
      <c r="E8" s="24">
        <v>85</v>
      </c>
      <c r="F8" s="44">
        <v>4</v>
      </c>
      <c r="G8" s="25">
        <f t="shared" si="0"/>
        <v>5.4054054054054053</v>
      </c>
      <c r="P8" s="47">
        <v>92.5</v>
      </c>
      <c r="Q8" s="28">
        <f t="shared" si="1"/>
        <v>1</v>
      </c>
      <c r="R8" s="29">
        <f t="shared" ref="R8:R45" si="2">R7+Q8</f>
        <v>1</v>
      </c>
    </row>
    <row r="9" spans="3:20" x14ac:dyDescent="0.3">
      <c r="C9" s="23" t="s">
        <v>52</v>
      </c>
      <c r="D9" s="23">
        <v>25170006</v>
      </c>
      <c r="E9" s="24">
        <v>82.5</v>
      </c>
      <c r="F9" s="44">
        <v>5</v>
      </c>
      <c r="G9" s="25">
        <f t="shared" si="0"/>
        <v>6.756756756756757</v>
      </c>
      <c r="P9" s="46">
        <v>90</v>
      </c>
      <c r="Q9" s="28">
        <f t="shared" si="1"/>
        <v>1</v>
      </c>
      <c r="R9" s="29">
        <f t="shared" si="2"/>
        <v>2</v>
      </c>
    </row>
    <row r="10" spans="3:20" x14ac:dyDescent="0.3">
      <c r="C10" s="23" t="s">
        <v>81</v>
      </c>
      <c r="D10" s="23">
        <v>25170039</v>
      </c>
      <c r="E10" s="24">
        <v>82.5</v>
      </c>
      <c r="F10" s="44">
        <v>5</v>
      </c>
      <c r="G10" s="25">
        <f t="shared" si="0"/>
        <v>6.756756756756757</v>
      </c>
      <c r="P10" s="46">
        <v>87.5</v>
      </c>
      <c r="Q10" s="28">
        <f t="shared" si="1"/>
        <v>1</v>
      </c>
      <c r="R10" s="29">
        <f t="shared" si="2"/>
        <v>3</v>
      </c>
    </row>
    <row r="11" spans="3:20" ht="17.45" customHeight="1" x14ac:dyDescent="0.3">
      <c r="C11" s="23" t="s">
        <v>37</v>
      </c>
      <c r="D11" s="23">
        <v>25170014</v>
      </c>
      <c r="E11" s="24">
        <v>80</v>
      </c>
      <c r="F11" s="44">
        <v>7</v>
      </c>
      <c r="G11" s="25">
        <f t="shared" si="0"/>
        <v>9.4594594594594597</v>
      </c>
      <c r="P11" s="47">
        <v>85</v>
      </c>
      <c r="Q11" s="28">
        <f t="shared" si="1"/>
        <v>1</v>
      </c>
      <c r="R11" s="29">
        <f t="shared" si="2"/>
        <v>4</v>
      </c>
    </row>
    <row r="12" spans="3:20" x14ac:dyDescent="0.3">
      <c r="C12" s="23" t="s">
        <v>105</v>
      </c>
      <c r="D12" s="23">
        <v>25170027</v>
      </c>
      <c r="E12" s="24">
        <v>80</v>
      </c>
      <c r="F12" s="44">
        <v>7</v>
      </c>
      <c r="G12" s="25">
        <f t="shared" si="0"/>
        <v>9.4594594594594597</v>
      </c>
      <c r="P12" s="46">
        <v>82.5</v>
      </c>
      <c r="Q12" s="28">
        <f t="shared" si="1"/>
        <v>2</v>
      </c>
      <c r="R12" s="29">
        <f t="shared" si="2"/>
        <v>6</v>
      </c>
    </row>
    <row r="13" spans="3:20" ht="17.45" customHeight="1" x14ac:dyDescent="0.3">
      <c r="C13" s="23" t="s">
        <v>38</v>
      </c>
      <c r="D13" s="23">
        <v>25170044</v>
      </c>
      <c r="E13" s="24">
        <v>80</v>
      </c>
      <c r="F13" s="44">
        <v>7</v>
      </c>
      <c r="G13" s="25">
        <f t="shared" si="0"/>
        <v>9.4594594594594597</v>
      </c>
      <c r="P13" s="46">
        <v>80</v>
      </c>
      <c r="Q13" s="28">
        <f t="shared" si="1"/>
        <v>3</v>
      </c>
      <c r="R13" s="29">
        <f t="shared" si="2"/>
        <v>9</v>
      </c>
    </row>
    <row r="14" spans="3:20" ht="17.45" customHeight="1" x14ac:dyDescent="0.3">
      <c r="C14" s="23" t="s">
        <v>51</v>
      </c>
      <c r="D14" s="23">
        <v>25170010</v>
      </c>
      <c r="E14" s="24">
        <v>77.5</v>
      </c>
      <c r="F14" s="44">
        <v>10</v>
      </c>
      <c r="G14" s="25">
        <f t="shared" si="0"/>
        <v>13.513513513513514</v>
      </c>
      <c r="P14" s="47">
        <v>77.5</v>
      </c>
      <c r="Q14" s="28">
        <f t="shared" si="1"/>
        <v>2</v>
      </c>
      <c r="R14" s="29">
        <f t="shared" si="2"/>
        <v>11</v>
      </c>
    </row>
    <row r="15" spans="3:20" x14ac:dyDescent="0.3">
      <c r="C15" s="23" t="s">
        <v>32</v>
      </c>
      <c r="D15" s="23">
        <v>25170073</v>
      </c>
      <c r="E15" s="24">
        <v>77.5</v>
      </c>
      <c r="F15" s="44">
        <v>10</v>
      </c>
      <c r="G15" s="25">
        <f t="shared" si="0"/>
        <v>13.513513513513514</v>
      </c>
      <c r="P15" s="46">
        <v>75</v>
      </c>
      <c r="Q15" s="28">
        <f t="shared" si="1"/>
        <v>5</v>
      </c>
      <c r="R15" s="29">
        <f t="shared" si="2"/>
        <v>16</v>
      </c>
    </row>
    <row r="16" spans="3:20" x14ac:dyDescent="0.3">
      <c r="C16" s="23" t="s">
        <v>55</v>
      </c>
      <c r="D16" s="23">
        <v>25170002</v>
      </c>
      <c r="E16" s="24">
        <v>75</v>
      </c>
      <c r="F16" s="44">
        <v>12</v>
      </c>
      <c r="G16" s="25">
        <f t="shared" si="0"/>
        <v>16.216216216216218</v>
      </c>
      <c r="P16" s="46">
        <v>72.5</v>
      </c>
      <c r="Q16" s="28">
        <f t="shared" si="1"/>
        <v>2</v>
      </c>
      <c r="R16" s="29">
        <f t="shared" si="2"/>
        <v>18</v>
      </c>
    </row>
    <row r="17" spans="3:18" x14ac:dyDescent="0.3">
      <c r="C17" s="23" t="s">
        <v>68</v>
      </c>
      <c r="D17" s="23">
        <v>25170022</v>
      </c>
      <c r="E17" s="24">
        <v>75</v>
      </c>
      <c r="F17" s="44">
        <v>12</v>
      </c>
      <c r="G17" s="25">
        <f t="shared" si="0"/>
        <v>16.216216216216218</v>
      </c>
      <c r="P17" s="47">
        <v>70</v>
      </c>
      <c r="Q17" s="28">
        <f t="shared" si="1"/>
        <v>2</v>
      </c>
      <c r="R17" s="29">
        <f t="shared" si="2"/>
        <v>20</v>
      </c>
    </row>
    <row r="18" spans="3:18" x14ac:dyDescent="0.3">
      <c r="C18" s="23" t="s">
        <v>108</v>
      </c>
      <c r="D18" s="23">
        <v>25170040</v>
      </c>
      <c r="E18" s="24">
        <v>75</v>
      </c>
      <c r="F18" s="44">
        <v>12</v>
      </c>
      <c r="G18" s="25">
        <f t="shared" si="0"/>
        <v>16.216216216216218</v>
      </c>
      <c r="P18" s="46">
        <v>67.5</v>
      </c>
      <c r="Q18" s="28">
        <f t="shared" si="1"/>
        <v>4</v>
      </c>
      <c r="R18" s="29">
        <f t="shared" si="2"/>
        <v>24</v>
      </c>
    </row>
    <row r="19" spans="3:18" ht="17.45" customHeight="1" x14ac:dyDescent="0.3">
      <c r="C19" s="23" t="s">
        <v>106</v>
      </c>
      <c r="D19" s="23">
        <v>25170069</v>
      </c>
      <c r="E19" s="24">
        <v>75</v>
      </c>
      <c r="F19" s="44">
        <v>12</v>
      </c>
      <c r="G19" s="25">
        <f t="shared" si="0"/>
        <v>16.216216216216218</v>
      </c>
      <c r="P19" s="46">
        <v>65</v>
      </c>
      <c r="Q19" s="28">
        <f t="shared" si="1"/>
        <v>4</v>
      </c>
      <c r="R19" s="29">
        <f t="shared" si="2"/>
        <v>28</v>
      </c>
    </row>
    <row r="20" spans="3:18" ht="17.45" customHeight="1" x14ac:dyDescent="0.3">
      <c r="C20" s="23" t="s">
        <v>129</v>
      </c>
      <c r="D20" s="23">
        <v>25170093</v>
      </c>
      <c r="E20" s="24">
        <v>75</v>
      </c>
      <c r="F20" s="44">
        <v>12</v>
      </c>
      <c r="G20" s="25">
        <f t="shared" si="0"/>
        <v>16.216216216216218</v>
      </c>
      <c r="P20" s="47">
        <v>62.5</v>
      </c>
      <c r="Q20" s="28">
        <f t="shared" si="1"/>
        <v>8</v>
      </c>
      <c r="R20" s="29">
        <f t="shared" si="2"/>
        <v>36</v>
      </c>
    </row>
    <row r="21" spans="3:18" x14ac:dyDescent="0.3">
      <c r="C21" s="23" t="s">
        <v>103</v>
      </c>
      <c r="D21" s="23">
        <v>25170070</v>
      </c>
      <c r="E21" s="24">
        <v>72.5</v>
      </c>
      <c r="F21" s="44">
        <v>17</v>
      </c>
      <c r="G21" s="25">
        <f t="shared" si="0"/>
        <v>22.972972972972975</v>
      </c>
      <c r="P21" s="46">
        <v>60</v>
      </c>
      <c r="Q21" s="28">
        <f t="shared" si="1"/>
        <v>3</v>
      </c>
      <c r="R21" s="29">
        <f t="shared" si="2"/>
        <v>39</v>
      </c>
    </row>
    <row r="22" spans="3:18" x14ac:dyDescent="0.3">
      <c r="C22" s="23" t="s">
        <v>70</v>
      </c>
      <c r="D22" s="23">
        <v>25170071</v>
      </c>
      <c r="E22" s="24">
        <v>72.5</v>
      </c>
      <c r="F22" s="44">
        <v>17</v>
      </c>
      <c r="G22" s="25">
        <f t="shared" si="0"/>
        <v>22.972972972972975</v>
      </c>
      <c r="P22" s="46">
        <v>57.5</v>
      </c>
      <c r="Q22" s="28">
        <f t="shared" si="1"/>
        <v>3</v>
      </c>
      <c r="R22" s="29">
        <f t="shared" si="2"/>
        <v>42</v>
      </c>
    </row>
    <row r="23" spans="3:18" x14ac:dyDescent="0.3">
      <c r="C23" s="23" t="s">
        <v>66</v>
      </c>
      <c r="D23" s="23">
        <v>25170084</v>
      </c>
      <c r="E23" s="24">
        <v>70</v>
      </c>
      <c r="F23" s="44">
        <v>19</v>
      </c>
      <c r="G23" s="25">
        <f t="shared" si="0"/>
        <v>25.675675675675674</v>
      </c>
      <c r="P23" s="47">
        <v>55</v>
      </c>
      <c r="Q23" s="28">
        <f t="shared" si="1"/>
        <v>2</v>
      </c>
      <c r="R23" s="29">
        <f t="shared" si="2"/>
        <v>44</v>
      </c>
    </row>
    <row r="24" spans="3:18" x14ac:dyDescent="0.3">
      <c r="C24" s="23" t="s">
        <v>131</v>
      </c>
      <c r="D24" s="23">
        <v>25170098</v>
      </c>
      <c r="E24" s="24">
        <v>70</v>
      </c>
      <c r="F24" s="44">
        <v>19</v>
      </c>
      <c r="G24" s="25">
        <f t="shared" si="0"/>
        <v>25.675675675675674</v>
      </c>
      <c r="P24" s="46">
        <v>52.5</v>
      </c>
      <c r="Q24" s="28">
        <f t="shared" si="1"/>
        <v>2</v>
      </c>
      <c r="R24" s="29">
        <f t="shared" si="2"/>
        <v>46</v>
      </c>
    </row>
    <row r="25" spans="3:18" x14ac:dyDescent="0.3">
      <c r="C25" s="23" t="s">
        <v>50</v>
      </c>
      <c r="D25" s="23">
        <v>25170017</v>
      </c>
      <c r="E25" s="24">
        <v>67.5</v>
      </c>
      <c r="F25" s="44">
        <v>21</v>
      </c>
      <c r="G25" s="25">
        <f t="shared" si="0"/>
        <v>28.378378378378379</v>
      </c>
      <c r="P25" s="46">
        <v>50</v>
      </c>
      <c r="Q25" s="28">
        <f t="shared" si="1"/>
        <v>2</v>
      </c>
      <c r="R25" s="29">
        <f t="shared" si="2"/>
        <v>48</v>
      </c>
    </row>
    <row r="26" spans="3:18" x14ac:dyDescent="0.3">
      <c r="C26" s="23" t="s">
        <v>40</v>
      </c>
      <c r="D26" s="23">
        <v>25170050</v>
      </c>
      <c r="E26" s="24">
        <v>67.5</v>
      </c>
      <c r="F26" s="44">
        <v>21</v>
      </c>
      <c r="G26" s="25">
        <f t="shared" si="0"/>
        <v>28.378378378378379</v>
      </c>
      <c r="P26" s="47">
        <v>47.5</v>
      </c>
      <c r="Q26" s="28">
        <f t="shared" si="1"/>
        <v>2</v>
      </c>
      <c r="R26" s="29">
        <f t="shared" si="2"/>
        <v>50</v>
      </c>
    </row>
    <row r="27" spans="3:18" x14ac:dyDescent="0.3">
      <c r="C27" s="23" t="s">
        <v>56</v>
      </c>
      <c r="D27" s="23">
        <v>25170051</v>
      </c>
      <c r="E27" s="24">
        <v>67.5</v>
      </c>
      <c r="F27" s="44">
        <v>21</v>
      </c>
      <c r="G27" s="25">
        <f t="shared" si="0"/>
        <v>28.378378378378379</v>
      </c>
      <c r="P27" s="46">
        <v>45</v>
      </c>
      <c r="Q27" s="28">
        <f t="shared" si="1"/>
        <v>0</v>
      </c>
      <c r="R27" s="29">
        <f t="shared" si="2"/>
        <v>50</v>
      </c>
    </row>
    <row r="28" spans="3:18" x14ac:dyDescent="0.3">
      <c r="C28" s="23" t="s">
        <v>73</v>
      </c>
      <c r="D28" s="23">
        <v>25170060</v>
      </c>
      <c r="E28" s="24">
        <v>67.5</v>
      </c>
      <c r="F28" s="44">
        <v>21</v>
      </c>
      <c r="G28" s="25">
        <f t="shared" si="0"/>
        <v>28.378378378378379</v>
      </c>
      <c r="P28" s="46">
        <v>42.5</v>
      </c>
      <c r="Q28" s="28">
        <f t="shared" si="1"/>
        <v>4</v>
      </c>
      <c r="R28" s="29">
        <f t="shared" si="2"/>
        <v>54</v>
      </c>
    </row>
    <row r="29" spans="3:18" ht="17.45" customHeight="1" x14ac:dyDescent="0.3">
      <c r="C29" s="23" t="s">
        <v>48</v>
      </c>
      <c r="D29" s="23">
        <v>25170020</v>
      </c>
      <c r="E29" s="24">
        <v>65</v>
      </c>
      <c r="F29" s="44">
        <v>25</v>
      </c>
      <c r="G29" s="25">
        <f t="shared" si="0"/>
        <v>33.783783783783782</v>
      </c>
      <c r="P29" s="47">
        <v>40</v>
      </c>
      <c r="Q29" s="28">
        <f t="shared" si="1"/>
        <v>2</v>
      </c>
      <c r="R29" s="29">
        <f t="shared" si="2"/>
        <v>56</v>
      </c>
    </row>
    <row r="30" spans="3:18" x14ac:dyDescent="0.3">
      <c r="C30" s="23" t="s">
        <v>65</v>
      </c>
      <c r="D30" s="23">
        <v>25170036</v>
      </c>
      <c r="E30" s="24">
        <v>65</v>
      </c>
      <c r="F30" s="44">
        <v>25</v>
      </c>
      <c r="G30" s="25">
        <f t="shared" si="0"/>
        <v>33.783783783783782</v>
      </c>
      <c r="P30" s="46">
        <v>37.5</v>
      </c>
      <c r="Q30" s="28">
        <f t="shared" si="1"/>
        <v>3</v>
      </c>
      <c r="R30" s="29">
        <f t="shared" si="2"/>
        <v>59</v>
      </c>
    </row>
    <row r="31" spans="3:18" x14ac:dyDescent="0.3">
      <c r="C31" s="23" t="s">
        <v>120</v>
      </c>
      <c r="D31" s="23">
        <v>25170065</v>
      </c>
      <c r="E31" s="24">
        <v>65</v>
      </c>
      <c r="F31" s="44">
        <v>25</v>
      </c>
      <c r="G31" s="25">
        <f t="shared" si="0"/>
        <v>33.783783783783782</v>
      </c>
      <c r="P31" s="46">
        <v>35</v>
      </c>
      <c r="Q31" s="28">
        <f t="shared" si="1"/>
        <v>6</v>
      </c>
      <c r="R31" s="29">
        <f t="shared" si="2"/>
        <v>65</v>
      </c>
    </row>
    <row r="32" spans="3:18" ht="17.45" customHeight="1" x14ac:dyDescent="0.3">
      <c r="C32" s="23" t="s">
        <v>122</v>
      </c>
      <c r="D32" s="23">
        <v>25170074</v>
      </c>
      <c r="E32" s="24">
        <v>65</v>
      </c>
      <c r="F32" s="44">
        <v>25</v>
      </c>
      <c r="G32" s="25">
        <f t="shared" si="0"/>
        <v>33.783783783783782</v>
      </c>
      <c r="P32" s="47">
        <v>32.5</v>
      </c>
      <c r="Q32" s="28">
        <f t="shared" si="1"/>
        <v>0</v>
      </c>
      <c r="R32" s="29">
        <f t="shared" si="2"/>
        <v>65</v>
      </c>
    </row>
    <row r="33" spans="3:18" ht="17.45" customHeight="1" x14ac:dyDescent="0.3">
      <c r="C33" s="23" t="s">
        <v>36</v>
      </c>
      <c r="D33" s="23">
        <v>25170019</v>
      </c>
      <c r="E33" s="24">
        <v>62.5</v>
      </c>
      <c r="F33" s="44">
        <v>29</v>
      </c>
      <c r="G33" s="25">
        <f t="shared" si="0"/>
        <v>39.189189189189186</v>
      </c>
      <c r="P33" s="46">
        <v>30</v>
      </c>
      <c r="Q33" s="28">
        <f t="shared" si="1"/>
        <v>2</v>
      </c>
      <c r="R33" s="29">
        <f t="shared" si="2"/>
        <v>67</v>
      </c>
    </row>
    <row r="34" spans="3:18" x14ac:dyDescent="0.3">
      <c r="C34" s="23" t="s">
        <v>34</v>
      </c>
      <c r="D34" s="23">
        <v>25170028</v>
      </c>
      <c r="E34" s="24">
        <v>62.5</v>
      </c>
      <c r="F34" s="44">
        <v>29</v>
      </c>
      <c r="G34" s="25">
        <f t="shared" si="0"/>
        <v>39.189189189189186</v>
      </c>
      <c r="P34" s="46">
        <v>27.5</v>
      </c>
      <c r="Q34" s="28">
        <f t="shared" si="1"/>
        <v>3</v>
      </c>
      <c r="R34" s="29">
        <f t="shared" si="2"/>
        <v>70</v>
      </c>
    </row>
    <row r="35" spans="3:18" ht="17.45" customHeight="1" x14ac:dyDescent="0.3">
      <c r="C35" s="23" t="s">
        <v>118</v>
      </c>
      <c r="D35" s="23">
        <v>25170058</v>
      </c>
      <c r="E35" s="24">
        <v>62.5</v>
      </c>
      <c r="F35" s="44">
        <v>29</v>
      </c>
      <c r="G35" s="25">
        <f t="shared" si="0"/>
        <v>39.189189189189186</v>
      </c>
      <c r="P35" s="47">
        <v>25</v>
      </c>
      <c r="Q35" s="28">
        <f t="shared" si="1"/>
        <v>1</v>
      </c>
      <c r="R35" s="29">
        <f t="shared" si="2"/>
        <v>71</v>
      </c>
    </row>
    <row r="36" spans="3:18" x14ac:dyDescent="0.3">
      <c r="C36" s="23" t="s">
        <v>119</v>
      </c>
      <c r="D36" s="23">
        <v>25170059</v>
      </c>
      <c r="E36" s="24">
        <v>62.5</v>
      </c>
      <c r="F36" s="44">
        <v>29</v>
      </c>
      <c r="G36" s="25">
        <f t="shared" si="0"/>
        <v>39.189189189189186</v>
      </c>
      <c r="P36" s="46">
        <v>22.5</v>
      </c>
      <c r="Q36" s="28">
        <f t="shared" si="1"/>
        <v>1</v>
      </c>
      <c r="R36" s="29">
        <f t="shared" si="2"/>
        <v>72</v>
      </c>
    </row>
    <row r="37" spans="3:18" x14ac:dyDescent="0.3">
      <c r="C37" s="23" t="s">
        <v>39</v>
      </c>
      <c r="D37" s="23">
        <v>25170064</v>
      </c>
      <c r="E37" s="24">
        <v>62.5</v>
      </c>
      <c r="F37" s="44">
        <v>29</v>
      </c>
      <c r="G37" s="25">
        <f t="shared" si="0"/>
        <v>39.189189189189186</v>
      </c>
      <c r="P37" s="46">
        <v>20</v>
      </c>
      <c r="Q37" s="28">
        <f t="shared" si="1"/>
        <v>0</v>
      </c>
      <c r="R37" s="29">
        <f t="shared" si="2"/>
        <v>72</v>
      </c>
    </row>
    <row r="38" spans="3:18" ht="17.45" customHeight="1" x14ac:dyDescent="0.3">
      <c r="C38" s="23" t="s">
        <v>92</v>
      </c>
      <c r="D38" s="23">
        <v>25170066</v>
      </c>
      <c r="E38" s="24">
        <v>62.5</v>
      </c>
      <c r="F38" s="44">
        <v>29</v>
      </c>
      <c r="G38" s="25">
        <f t="shared" si="0"/>
        <v>39.189189189189186</v>
      </c>
      <c r="P38" s="47">
        <v>17.5</v>
      </c>
      <c r="Q38" s="28">
        <f t="shared" si="1"/>
        <v>0</v>
      </c>
      <c r="R38" s="29">
        <f t="shared" si="2"/>
        <v>72</v>
      </c>
    </row>
    <row r="39" spans="3:18" ht="17.45" customHeight="1" x14ac:dyDescent="0.3">
      <c r="C39" s="23" t="s">
        <v>99</v>
      </c>
      <c r="D39" s="23">
        <v>25170077</v>
      </c>
      <c r="E39" s="24">
        <v>62.5</v>
      </c>
      <c r="F39" s="44">
        <v>29</v>
      </c>
      <c r="G39" s="25">
        <f t="shared" si="0"/>
        <v>39.189189189189186</v>
      </c>
      <c r="P39" s="46">
        <v>15</v>
      </c>
      <c r="Q39" s="28">
        <f t="shared" si="1"/>
        <v>0</v>
      </c>
      <c r="R39" s="29">
        <f t="shared" si="2"/>
        <v>72</v>
      </c>
    </row>
    <row r="40" spans="3:18" x14ac:dyDescent="0.3">
      <c r="C40" s="23" t="s">
        <v>130</v>
      </c>
      <c r="D40" s="23">
        <v>25170095</v>
      </c>
      <c r="E40" s="24">
        <v>62.5</v>
      </c>
      <c r="F40" s="44">
        <v>29</v>
      </c>
      <c r="G40" s="25">
        <f t="shared" si="0"/>
        <v>39.189189189189186</v>
      </c>
      <c r="P40" s="46">
        <v>12.5</v>
      </c>
      <c r="Q40" s="28">
        <f t="shared" si="1"/>
        <v>1</v>
      </c>
      <c r="R40" s="29">
        <f t="shared" si="2"/>
        <v>73</v>
      </c>
    </row>
    <row r="41" spans="3:18" ht="17.45" customHeight="1" x14ac:dyDescent="0.3">
      <c r="C41" s="23" t="s">
        <v>59</v>
      </c>
      <c r="D41" s="23">
        <v>25170012</v>
      </c>
      <c r="E41" s="24">
        <v>60</v>
      </c>
      <c r="F41" s="44">
        <v>37</v>
      </c>
      <c r="G41" s="25">
        <f t="shared" si="0"/>
        <v>50</v>
      </c>
      <c r="P41" s="47">
        <v>10</v>
      </c>
      <c r="Q41" s="28">
        <f t="shared" si="1"/>
        <v>0</v>
      </c>
      <c r="R41" s="29">
        <f t="shared" si="2"/>
        <v>73</v>
      </c>
    </row>
    <row r="42" spans="3:18" x14ac:dyDescent="0.3">
      <c r="C42" s="23" t="s">
        <v>123</v>
      </c>
      <c r="D42" s="23">
        <v>25170079</v>
      </c>
      <c r="E42" s="24">
        <v>60</v>
      </c>
      <c r="F42" s="44">
        <v>37</v>
      </c>
      <c r="G42" s="25">
        <f t="shared" si="0"/>
        <v>50</v>
      </c>
      <c r="P42" s="46">
        <v>7.5</v>
      </c>
      <c r="Q42" s="28">
        <f t="shared" si="1"/>
        <v>0</v>
      </c>
      <c r="R42" s="29">
        <f t="shared" si="2"/>
        <v>73</v>
      </c>
    </row>
    <row r="43" spans="3:18" x14ac:dyDescent="0.3">
      <c r="C43" s="23" t="s">
        <v>126</v>
      </c>
      <c r="D43" s="23">
        <v>25170087</v>
      </c>
      <c r="E43" s="24">
        <v>60</v>
      </c>
      <c r="F43" s="44">
        <v>37</v>
      </c>
      <c r="G43" s="25">
        <f t="shared" si="0"/>
        <v>50</v>
      </c>
      <c r="P43" s="46">
        <v>5</v>
      </c>
      <c r="Q43" s="28">
        <f t="shared" si="1"/>
        <v>0</v>
      </c>
      <c r="R43" s="29">
        <f t="shared" si="2"/>
        <v>73</v>
      </c>
    </row>
    <row r="44" spans="3:18" ht="17.45" customHeight="1" x14ac:dyDescent="0.3">
      <c r="C44" s="23" t="s">
        <v>74</v>
      </c>
      <c r="D44" s="23">
        <v>25170013</v>
      </c>
      <c r="E44" s="24">
        <v>57.5</v>
      </c>
      <c r="F44" s="44">
        <v>40</v>
      </c>
      <c r="G44" s="25">
        <f t="shared" si="0"/>
        <v>54.054054054054056</v>
      </c>
      <c r="P44" s="47">
        <v>2.5</v>
      </c>
      <c r="Q44" s="28">
        <f t="shared" si="1"/>
        <v>0</v>
      </c>
      <c r="R44" s="29">
        <f t="shared" si="2"/>
        <v>73</v>
      </c>
    </row>
    <row r="45" spans="3:18" x14ac:dyDescent="0.3">
      <c r="C45" s="23" t="s">
        <v>72</v>
      </c>
      <c r="D45" s="23">
        <v>25170081</v>
      </c>
      <c r="E45" s="24">
        <v>57.5</v>
      </c>
      <c r="F45" s="44">
        <v>40</v>
      </c>
      <c r="G45" s="25">
        <f t="shared" si="0"/>
        <v>54.054054054054056</v>
      </c>
      <c r="P45" s="46">
        <v>0</v>
      </c>
      <c r="Q45" s="28">
        <f t="shared" si="1"/>
        <v>32</v>
      </c>
      <c r="R45" s="29">
        <f t="shared" si="2"/>
        <v>105</v>
      </c>
    </row>
    <row r="46" spans="3:18" ht="17.45" customHeight="1" x14ac:dyDescent="0.3">
      <c r="C46" s="23" t="s">
        <v>64</v>
      </c>
      <c r="D46" s="23">
        <v>25170104</v>
      </c>
      <c r="E46" s="24">
        <v>57.5</v>
      </c>
      <c r="F46" s="44">
        <v>40</v>
      </c>
      <c r="G46" s="25">
        <f t="shared" si="0"/>
        <v>54.054054054054056</v>
      </c>
    </row>
    <row r="47" spans="3:18" x14ac:dyDescent="0.3">
      <c r="C47" s="23" t="s">
        <v>78</v>
      </c>
      <c r="D47" s="23">
        <v>25170080</v>
      </c>
      <c r="E47" s="24">
        <v>55</v>
      </c>
      <c r="F47" s="44">
        <v>43</v>
      </c>
      <c r="G47" s="25">
        <f t="shared" si="0"/>
        <v>58.108108108108105</v>
      </c>
      <c r="P47" s="18" t="s">
        <v>142</v>
      </c>
      <c r="Q47" s="30">
        <v>105</v>
      </c>
      <c r="R47" s="31" t="s">
        <v>143</v>
      </c>
    </row>
    <row r="48" spans="3:18" x14ac:dyDescent="0.3">
      <c r="C48" s="23" t="s">
        <v>133</v>
      </c>
      <c r="D48" s="23">
        <v>25170101</v>
      </c>
      <c r="E48" s="24">
        <v>55</v>
      </c>
      <c r="F48" s="44">
        <v>43</v>
      </c>
      <c r="G48" s="25">
        <f t="shared" si="0"/>
        <v>58.108108108108105</v>
      </c>
      <c r="P48" s="18" t="s">
        <v>144</v>
      </c>
      <c r="Q48" s="34">
        <v>55.5</v>
      </c>
      <c r="R48" s="31" t="s">
        <v>145</v>
      </c>
    </row>
    <row r="49" spans="3:18" ht="17.45" customHeight="1" x14ac:dyDescent="0.3">
      <c r="C49" s="23" t="s">
        <v>87</v>
      </c>
      <c r="D49" s="23">
        <v>25170042</v>
      </c>
      <c r="E49" s="24">
        <v>52.5</v>
      </c>
      <c r="F49" s="44">
        <v>45</v>
      </c>
      <c r="G49" s="25">
        <f t="shared" si="0"/>
        <v>60.810810810810814</v>
      </c>
      <c r="P49" s="18" t="s">
        <v>146</v>
      </c>
      <c r="Q49" s="29">
        <v>92.5</v>
      </c>
      <c r="R49" s="31" t="s">
        <v>145</v>
      </c>
    </row>
    <row r="50" spans="3:18" ht="17.45" customHeight="1" x14ac:dyDescent="0.3">
      <c r="C50" s="23" t="s">
        <v>98</v>
      </c>
      <c r="D50" s="23">
        <v>25170088</v>
      </c>
      <c r="E50" s="24">
        <v>52.5</v>
      </c>
      <c r="F50" s="44">
        <v>45</v>
      </c>
      <c r="G50" s="25">
        <f t="shared" si="0"/>
        <v>60.810810810810814</v>
      </c>
    </row>
    <row r="51" spans="3:18" x14ac:dyDescent="0.3">
      <c r="C51" s="23" t="s">
        <v>82</v>
      </c>
      <c r="D51" s="23">
        <v>25170018</v>
      </c>
      <c r="E51" s="24">
        <v>50</v>
      </c>
      <c r="F51" s="44">
        <v>47</v>
      </c>
      <c r="G51" s="25">
        <f t="shared" si="0"/>
        <v>63.513513513513509</v>
      </c>
    </row>
    <row r="52" spans="3:18" x14ac:dyDescent="0.3">
      <c r="C52" s="23" t="s">
        <v>86</v>
      </c>
      <c r="D52" s="23">
        <v>25170045</v>
      </c>
      <c r="E52" s="24">
        <v>50</v>
      </c>
      <c r="F52" s="44">
        <v>47</v>
      </c>
      <c r="G52" s="25">
        <f t="shared" si="0"/>
        <v>63.513513513513509</v>
      </c>
    </row>
    <row r="53" spans="3:18" ht="17.45" customHeight="1" x14ac:dyDescent="0.3">
      <c r="C53" s="23" t="s">
        <v>54</v>
      </c>
      <c r="D53" s="23">
        <v>25170031</v>
      </c>
      <c r="E53" s="24">
        <v>47.5</v>
      </c>
      <c r="F53" s="44">
        <v>49</v>
      </c>
      <c r="G53" s="25">
        <f t="shared" si="0"/>
        <v>66.21621621621621</v>
      </c>
    </row>
    <row r="54" spans="3:18" ht="17.45" customHeight="1" x14ac:dyDescent="0.3">
      <c r="C54" s="23" t="s">
        <v>104</v>
      </c>
      <c r="D54" s="23">
        <v>25170090</v>
      </c>
      <c r="E54" s="24">
        <v>47.5</v>
      </c>
      <c r="F54" s="44">
        <v>49</v>
      </c>
      <c r="G54" s="25">
        <f t="shared" si="0"/>
        <v>66.21621621621621</v>
      </c>
    </row>
    <row r="55" spans="3:18" x14ac:dyDescent="0.3">
      <c r="C55" s="23" t="s">
        <v>83</v>
      </c>
      <c r="D55" s="23">
        <v>25170016</v>
      </c>
      <c r="E55" s="24">
        <v>42.5</v>
      </c>
      <c r="F55" s="44">
        <v>51</v>
      </c>
      <c r="G55" s="25">
        <f t="shared" si="0"/>
        <v>68.918918918918919</v>
      </c>
    </row>
    <row r="56" spans="3:18" x14ac:dyDescent="0.3">
      <c r="C56" s="23" t="s">
        <v>116</v>
      </c>
      <c r="D56" s="23">
        <v>25170055</v>
      </c>
      <c r="E56" s="24">
        <v>42.5</v>
      </c>
      <c r="F56" s="44">
        <v>51</v>
      </c>
      <c r="G56" s="25">
        <f t="shared" si="0"/>
        <v>68.918918918918919</v>
      </c>
    </row>
    <row r="57" spans="3:18" ht="17.45" customHeight="1" x14ac:dyDescent="0.3">
      <c r="C57" s="23" t="s">
        <v>60</v>
      </c>
      <c r="D57" s="23">
        <v>25170076</v>
      </c>
      <c r="E57" s="24">
        <v>42.5</v>
      </c>
      <c r="F57" s="44">
        <v>51</v>
      </c>
      <c r="G57" s="25">
        <f t="shared" si="0"/>
        <v>68.918918918918919</v>
      </c>
    </row>
    <row r="58" spans="3:18" ht="17.45" customHeight="1" x14ac:dyDescent="0.3">
      <c r="C58" s="23" t="s">
        <v>135</v>
      </c>
      <c r="D58" s="23">
        <v>25170103</v>
      </c>
      <c r="E58" s="24">
        <v>42.5</v>
      </c>
      <c r="F58" s="44">
        <v>51</v>
      </c>
      <c r="G58" s="25">
        <f t="shared" si="0"/>
        <v>68.918918918918919</v>
      </c>
    </row>
    <row r="59" spans="3:18" ht="17.45" customHeight="1" x14ac:dyDescent="0.3">
      <c r="C59" s="23" t="s">
        <v>57</v>
      </c>
      <c r="D59" s="23">
        <v>25170062</v>
      </c>
      <c r="E59" s="24">
        <v>40</v>
      </c>
      <c r="F59" s="44">
        <v>55</v>
      </c>
      <c r="G59" s="25">
        <f t="shared" si="0"/>
        <v>74.324324324324323</v>
      </c>
    </row>
    <row r="60" spans="3:18" x14ac:dyDescent="0.3">
      <c r="C60" s="23" t="s">
        <v>95</v>
      </c>
      <c r="D60" s="23">
        <v>25170094</v>
      </c>
      <c r="E60" s="24">
        <v>40</v>
      </c>
      <c r="F60" s="44">
        <v>55</v>
      </c>
      <c r="G60" s="25">
        <f t="shared" si="0"/>
        <v>74.324324324324323</v>
      </c>
    </row>
    <row r="61" spans="3:18" ht="17.45" customHeight="1" x14ac:dyDescent="0.3">
      <c r="C61" s="23" t="s">
        <v>47</v>
      </c>
      <c r="D61" s="23">
        <v>25170024</v>
      </c>
      <c r="E61" s="24">
        <v>37.5</v>
      </c>
      <c r="F61" s="44">
        <v>57</v>
      </c>
      <c r="G61" s="25">
        <f t="shared" si="0"/>
        <v>77.027027027027032</v>
      </c>
    </row>
    <row r="62" spans="3:18" ht="17.45" customHeight="1" x14ac:dyDescent="0.3">
      <c r="C62" s="23" t="s">
        <v>90</v>
      </c>
      <c r="D62" s="23">
        <v>25170078</v>
      </c>
      <c r="E62" s="24">
        <v>37.5</v>
      </c>
      <c r="F62" s="44">
        <v>57</v>
      </c>
      <c r="G62" s="25">
        <f t="shared" si="0"/>
        <v>77.027027027027032</v>
      </c>
    </row>
    <row r="63" spans="3:18" x14ac:dyDescent="0.3">
      <c r="C63" s="23" t="s">
        <v>128</v>
      </c>
      <c r="D63" s="23">
        <v>25170092</v>
      </c>
      <c r="E63" s="24">
        <v>37.5</v>
      </c>
      <c r="F63" s="44">
        <v>57</v>
      </c>
      <c r="G63" s="25">
        <f t="shared" si="0"/>
        <v>77.027027027027032</v>
      </c>
    </row>
    <row r="64" spans="3:18" ht="17.45" customHeight="1" x14ac:dyDescent="0.3">
      <c r="C64" s="23" t="s">
        <v>94</v>
      </c>
      <c r="D64" s="23">
        <v>25170003</v>
      </c>
      <c r="E64" s="24">
        <v>35</v>
      </c>
      <c r="F64" s="44">
        <v>60</v>
      </c>
      <c r="G64" s="25">
        <f t="shared" si="0"/>
        <v>81.081081081081081</v>
      </c>
    </row>
    <row r="65" spans="3:7" x14ac:dyDescent="0.3">
      <c r="C65" s="23" t="s">
        <v>111</v>
      </c>
      <c r="D65" s="23">
        <v>25170004</v>
      </c>
      <c r="E65" s="24">
        <v>35</v>
      </c>
      <c r="F65" s="44">
        <v>60</v>
      </c>
      <c r="G65" s="25">
        <f t="shared" si="0"/>
        <v>81.081081081081081</v>
      </c>
    </row>
    <row r="66" spans="3:7" ht="17.45" customHeight="1" x14ac:dyDescent="0.3">
      <c r="C66" s="23" t="s">
        <v>97</v>
      </c>
      <c r="D66" s="23">
        <v>25170029</v>
      </c>
      <c r="E66" s="24">
        <v>35</v>
      </c>
      <c r="F66" s="44">
        <v>60</v>
      </c>
      <c r="G66" s="25">
        <f t="shared" si="0"/>
        <v>81.081081081081081</v>
      </c>
    </row>
    <row r="67" spans="3:7" x14ac:dyDescent="0.3">
      <c r="C67" s="23" t="s">
        <v>44</v>
      </c>
      <c r="D67" s="23">
        <v>25170032</v>
      </c>
      <c r="E67" s="24">
        <v>35</v>
      </c>
      <c r="F67" s="44">
        <v>60</v>
      </c>
      <c r="G67" s="25">
        <f t="shared" si="0"/>
        <v>81.081081081081081</v>
      </c>
    </row>
    <row r="68" spans="3:7" x14ac:dyDescent="0.3">
      <c r="C68" s="23" t="s">
        <v>75</v>
      </c>
      <c r="D68" s="23">
        <v>25170041</v>
      </c>
      <c r="E68" s="24">
        <v>35</v>
      </c>
      <c r="F68" s="44">
        <v>60</v>
      </c>
      <c r="G68" s="25">
        <f t="shared" si="0"/>
        <v>81.081081081081081</v>
      </c>
    </row>
    <row r="69" spans="3:7" ht="17.45" customHeight="1" x14ac:dyDescent="0.3">
      <c r="C69" s="23" t="s">
        <v>115</v>
      </c>
      <c r="D69" s="23">
        <v>25170054</v>
      </c>
      <c r="E69" s="24">
        <v>35</v>
      </c>
      <c r="F69" s="44">
        <v>60</v>
      </c>
      <c r="G69" s="25">
        <f t="shared" ref="G69:G76" si="3">F69/74*100</f>
        <v>81.081081081081081</v>
      </c>
    </row>
    <row r="70" spans="3:7" x14ac:dyDescent="0.3">
      <c r="C70" s="23" t="s">
        <v>49</v>
      </c>
      <c r="D70" s="23">
        <v>25170023</v>
      </c>
      <c r="E70" s="24">
        <v>30</v>
      </c>
      <c r="F70" s="44">
        <v>66</v>
      </c>
      <c r="G70" s="25">
        <f t="shared" si="3"/>
        <v>89.189189189189193</v>
      </c>
    </row>
    <row r="71" spans="3:7" x14ac:dyDescent="0.3">
      <c r="C71" s="23" t="s">
        <v>124</v>
      </c>
      <c r="D71" s="23">
        <v>25170082</v>
      </c>
      <c r="E71" s="24">
        <v>30</v>
      </c>
      <c r="F71" s="44">
        <v>66</v>
      </c>
      <c r="G71" s="25">
        <f t="shared" si="3"/>
        <v>89.189189189189193</v>
      </c>
    </row>
    <row r="72" spans="3:7" x14ac:dyDescent="0.3">
      <c r="C72" s="23" t="s">
        <v>76</v>
      </c>
      <c r="D72" s="23">
        <v>25170083</v>
      </c>
      <c r="E72" s="24">
        <v>27.5</v>
      </c>
      <c r="F72" s="44">
        <v>68</v>
      </c>
      <c r="G72" s="25">
        <f t="shared" si="3"/>
        <v>91.891891891891902</v>
      </c>
    </row>
    <row r="73" spans="3:7" x14ac:dyDescent="0.3">
      <c r="C73" s="23" t="s">
        <v>127</v>
      </c>
      <c r="D73" s="23">
        <v>25170089</v>
      </c>
      <c r="E73" s="24">
        <v>27.5</v>
      </c>
      <c r="F73" s="44">
        <v>68</v>
      </c>
      <c r="G73" s="25">
        <f t="shared" si="3"/>
        <v>91.891891891891902</v>
      </c>
    </row>
    <row r="74" spans="3:7" x14ac:dyDescent="0.3">
      <c r="C74" s="23" t="s">
        <v>96</v>
      </c>
      <c r="D74" s="23">
        <v>25170105</v>
      </c>
      <c r="E74" s="24">
        <v>27.5</v>
      </c>
      <c r="F74" s="44">
        <v>68</v>
      </c>
      <c r="G74" s="25">
        <f t="shared" si="3"/>
        <v>91.891891891891902</v>
      </c>
    </row>
    <row r="75" spans="3:7" x14ac:dyDescent="0.3">
      <c r="C75" s="23" t="s">
        <v>109</v>
      </c>
      <c r="D75" s="23">
        <v>25170091</v>
      </c>
      <c r="E75" s="24">
        <v>25</v>
      </c>
      <c r="F75" s="44">
        <v>71</v>
      </c>
      <c r="G75" s="25">
        <f t="shared" si="3"/>
        <v>95.945945945945937</v>
      </c>
    </row>
    <row r="76" spans="3:7" x14ac:dyDescent="0.3">
      <c r="C76" s="23" t="s">
        <v>58</v>
      </c>
      <c r="D76" s="23">
        <v>25170052</v>
      </c>
      <c r="E76" s="24">
        <v>22.5</v>
      </c>
      <c r="F76" s="44">
        <v>72</v>
      </c>
      <c r="G76" s="25">
        <f t="shared" si="3"/>
        <v>97.297297297297305</v>
      </c>
    </row>
    <row r="77" spans="3:7" x14ac:dyDescent="0.3">
      <c r="C77" s="23" t="s">
        <v>80</v>
      </c>
      <c r="D77" s="23">
        <v>25170035</v>
      </c>
      <c r="E77" s="24">
        <v>12.5</v>
      </c>
      <c r="F77" s="44">
        <v>73</v>
      </c>
      <c r="G77" s="25">
        <f>F77/74*100</f>
        <v>98.648648648648646</v>
      </c>
    </row>
    <row r="78" spans="3:7" x14ac:dyDescent="0.3">
      <c r="C78" s="23" t="s">
        <v>46</v>
      </c>
      <c r="D78" s="23">
        <v>25170001</v>
      </c>
      <c r="E78" s="24">
        <v>0</v>
      </c>
      <c r="F78" s="44">
        <v>105</v>
      </c>
      <c r="G78" s="25">
        <f>F78/105*100</f>
        <v>100</v>
      </c>
    </row>
    <row r="79" spans="3:7" x14ac:dyDescent="0.3">
      <c r="C79" s="23" t="s">
        <v>62</v>
      </c>
      <c r="D79" s="23">
        <v>25170005</v>
      </c>
      <c r="E79" s="24">
        <v>0</v>
      </c>
      <c r="F79" s="44">
        <v>105</v>
      </c>
      <c r="G79" s="25">
        <f>F79/105*100</f>
        <v>100</v>
      </c>
    </row>
    <row r="80" spans="3:7" x14ac:dyDescent="0.3">
      <c r="C80" s="23" t="s">
        <v>53</v>
      </c>
      <c r="D80" s="23">
        <v>25170007</v>
      </c>
      <c r="E80" s="24">
        <v>0</v>
      </c>
      <c r="F80" s="44">
        <v>105</v>
      </c>
      <c r="G80" s="25">
        <f t="shared" ref="G80:G109" si="4">F80/105*100</f>
        <v>100</v>
      </c>
    </row>
    <row r="81" spans="3:7" x14ac:dyDescent="0.3">
      <c r="C81" s="23" t="s">
        <v>100</v>
      </c>
      <c r="D81" s="23">
        <v>25170008</v>
      </c>
      <c r="E81" s="24">
        <v>0</v>
      </c>
      <c r="F81" s="44">
        <v>105</v>
      </c>
      <c r="G81" s="25">
        <f t="shared" si="4"/>
        <v>100</v>
      </c>
    </row>
    <row r="82" spans="3:7" x14ac:dyDescent="0.3">
      <c r="C82" s="23" t="s">
        <v>101</v>
      </c>
      <c r="D82" s="23">
        <v>25170009</v>
      </c>
      <c r="E82" s="24">
        <v>0</v>
      </c>
      <c r="F82" s="44">
        <v>105</v>
      </c>
      <c r="G82" s="25">
        <f t="shared" si="4"/>
        <v>100</v>
      </c>
    </row>
    <row r="83" spans="3:7" x14ac:dyDescent="0.3">
      <c r="C83" s="23" t="s">
        <v>41</v>
      </c>
      <c r="D83" s="23">
        <v>25170011</v>
      </c>
      <c r="E83" s="24">
        <v>0</v>
      </c>
      <c r="F83" s="44">
        <v>105</v>
      </c>
      <c r="G83" s="25">
        <f t="shared" si="4"/>
        <v>100</v>
      </c>
    </row>
    <row r="84" spans="3:7" x14ac:dyDescent="0.3">
      <c r="C84" s="23" t="s">
        <v>84</v>
      </c>
      <c r="D84" s="23">
        <v>25170015</v>
      </c>
      <c r="E84" s="24">
        <v>0</v>
      </c>
      <c r="F84" s="44">
        <v>105</v>
      </c>
      <c r="G84" s="25">
        <f t="shared" si="4"/>
        <v>100</v>
      </c>
    </row>
    <row r="85" spans="3:7" x14ac:dyDescent="0.3">
      <c r="C85" s="23" t="s">
        <v>79</v>
      </c>
      <c r="D85" s="23">
        <v>25170021</v>
      </c>
      <c r="E85" s="24">
        <v>0</v>
      </c>
      <c r="F85" s="44">
        <v>105</v>
      </c>
      <c r="G85" s="25">
        <f t="shared" si="4"/>
        <v>100</v>
      </c>
    </row>
    <row r="86" spans="3:7" x14ac:dyDescent="0.3">
      <c r="C86" s="23" t="s">
        <v>112</v>
      </c>
      <c r="D86" s="23">
        <v>25170025</v>
      </c>
      <c r="E86" s="24">
        <v>0</v>
      </c>
      <c r="F86" s="44">
        <v>105</v>
      </c>
      <c r="G86" s="25">
        <f t="shared" si="4"/>
        <v>100</v>
      </c>
    </row>
    <row r="87" spans="3:7" x14ac:dyDescent="0.3">
      <c r="C87" s="23" t="s">
        <v>31</v>
      </c>
      <c r="D87" s="23">
        <v>25170026</v>
      </c>
      <c r="E87" s="24">
        <v>0</v>
      </c>
      <c r="F87" s="44">
        <v>105</v>
      </c>
      <c r="G87" s="25">
        <f t="shared" si="4"/>
        <v>100</v>
      </c>
    </row>
    <row r="88" spans="3:7" x14ac:dyDescent="0.3">
      <c r="C88" s="23" t="s">
        <v>113</v>
      </c>
      <c r="D88" s="23">
        <v>25170030</v>
      </c>
      <c r="E88" s="24">
        <v>0</v>
      </c>
      <c r="F88" s="44">
        <v>105</v>
      </c>
      <c r="G88" s="25">
        <f t="shared" si="4"/>
        <v>100</v>
      </c>
    </row>
    <row r="89" spans="3:7" x14ac:dyDescent="0.3">
      <c r="C89" s="23" t="s">
        <v>114</v>
      </c>
      <c r="D89" s="23">
        <v>25170033</v>
      </c>
      <c r="E89" s="24">
        <v>0</v>
      </c>
      <c r="F89" s="44">
        <v>105</v>
      </c>
      <c r="G89" s="25">
        <f t="shared" si="4"/>
        <v>100</v>
      </c>
    </row>
    <row r="90" spans="3:7" x14ac:dyDescent="0.3">
      <c r="C90" s="23" t="s">
        <v>63</v>
      </c>
      <c r="D90" s="23">
        <v>25170034</v>
      </c>
      <c r="E90" s="24">
        <v>0</v>
      </c>
      <c r="F90" s="44">
        <v>105</v>
      </c>
      <c r="G90" s="25">
        <f t="shared" si="4"/>
        <v>100</v>
      </c>
    </row>
    <row r="91" spans="3:7" x14ac:dyDescent="0.3">
      <c r="C91" s="23" t="s">
        <v>33</v>
      </c>
      <c r="D91" s="23">
        <v>25170043</v>
      </c>
      <c r="E91" s="24">
        <v>0</v>
      </c>
      <c r="F91" s="44">
        <v>105</v>
      </c>
      <c r="G91" s="25">
        <f t="shared" si="4"/>
        <v>100</v>
      </c>
    </row>
    <row r="92" spans="3:7" x14ac:dyDescent="0.3">
      <c r="C92" s="23" t="s">
        <v>61</v>
      </c>
      <c r="D92" s="23">
        <v>25170046</v>
      </c>
      <c r="E92" s="24">
        <v>0</v>
      </c>
      <c r="F92" s="44">
        <v>105</v>
      </c>
      <c r="G92" s="25">
        <f t="shared" si="4"/>
        <v>100</v>
      </c>
    </row>
    <row r="93" spans="3:7" x14ac:dyDescent="0.3">
      <c r="C93" s="23" t="s">
        <v>69</v>
      </c>
      <c r="D93" s="23">
        <v>25170047</v>
      </c>
      <c r="E93" s="24">
        <v>0</v>
      </c>
      <c r="F93" s="44">
        <v>105</v>
      </c>
      <c r="G93" s="25">
        <f t="shared" si="4"/>
        <v>100</v>
      </c>
    </row>
    <row r="94" spans="3:7" x14ac:dyDescent="0.3">
      <c r="C94" s="23" t="s">
        <v>42</v>
      </c>
      <c r="D94" s="23">
        <v>25170048</v>
      </c>
      <c r="E94" s="24">
        <v>0</v>
      </c>
      <c r="F94" s="44">
        <v>105</v>
      </c>
      <c r="G94" s="25">
        <f t="shared" si="4"/>
        <v>100</v>
      </c>
    </row>
    <row r="95" spans="3:7" x14ac:dyDescent="0.3">
      <c r="C95" s="23" t="s">
        <v>71</v>
      </c>
      <c r="D95" s="23">
        <v>25170049</v>
      </c>
      <c r="E95" s="24">
        <v>0</v>
      </c>
      <c r="F95" s="44">
        <v>105</v>
      </c>
      <c r="G95" s="25">
        <f t="shared" si="4"/>
        <v>100</v>
      </c>
    </row>
    <row r="96" spans="3:7" x14ac:dyDescent="0.3">
      <c r="C96" s="23" t="s">
        <v>91</v>
      </c>
      <c r="D96" s="23">
        <v>25170056</v>
      </c>
      <c r="E96" s="24">
        <v>0</v>
      </c>
      <c r="F96" s="44">
        <v>105</v>
      </c>
      <c r="G96" s="25">
        <f t="shared" si="4"/>
        <v>100</v>
      </c>
    </row>
    <row r="97" spans="3:7" x14ac:dyDescent="0.3">
      <c r="C97" s="23" t="s">
        <v>93</v>
      </c>
      <c r="D97" s="23">
        <v>25170061</v>
      </c>
      <c r="E97" s="24">
        <v>0</v>
      </c>
      <c r="F97" s="44">
        <v>105</v>
      </c>
      <c r="G97" s="25">
        <f t="shared" si="4"/>
        <v>100</v>
      </c>
    </row>
    <row r="98" spans="3:7" x14ac:dyDescent="0.3">
      <c r="C98" s="23" t="s">
        <v>67</v>
      </c>
      <c r="D98" s="23">
        <v>25170063</v>
      </c>
      <c r="E98" s="24">
        <v>0</v>
      </c>
      <c r="F98" s="44">
        <v>105</v>
      </c>
      <c r="G98" s="25">
        <f t="shared" si="4"/>
        <v>100</v>
      </c>
    </row>
    <row r="99" spans="3:7" x14ac:dyDescent="0.3">
      <c r="C99" s="23" t="s">
        <v>121</v>
      </c>
      <c r="D99" s="23">
        <v>25170067</v>
      </c>
      <c r="E99" s="24">
        <v>0</v>
      </c>
      <c r="F99" s="44">
        <v>105</v>
      </c>
      <c r="G99" s="25">
        <f t="shared" si="4"/>
        <v>100</v>
      </c>
    </row>
    <row r="100" spans="3:7" x14ac:dyDescent="0.3">
      <c r="C100" s="23" t="s">
        <v>45</v>
      </c>
      <c r="D100" s="23">
        <v>25170068</v>
      </c>
      <c r="E100" s="24">
        <v>0</v>
      </c>
      <c r="F100" s="44">
        <v>105</v>
      </c>
      <c r="G100" s="25">
        <f t="shared" si="4"/>
        <v>100</v>
      </c>
    </row>
    <row r="101" spans="3:7" x14ac:dyDescent="0.3">
      <c r="C101" s="23" t="s">
        <v>35</v>
      </c>
      <c r="D101" s="23">
        <v>25170072</v>
      </c>
      <c r="E101" s="24">
        <v>0</v>
      </c>
      <c r="F101" s="44">
        <v>105</v>
      </c>
      <c r="G101" s="25">
        <f t="shared" si="4"/>
        <v>100</v>
      </c>
    </row>
    <row r="102" spans="3:7" x14ac:dyDescent="0.3">
      <c r="C102" s="23" t="s">
        <v>85</v>
      </c>
      <c r="D102" s="23">
        <v>25170075</v>
      </c>
      <c r="E102" s="24">
        <v>0</v>
      </c>
      <c r="F102" s="44">
        <v>105</v>
      </c>
      <c r="G102" s="25">
        <f t="shared" si="4"/>
        <v>100</v>
      </c>
    </row>
    <row r="103" spans="3:7" x14ac:dyDescent="0.3">
      <c r="C103" s="23" t="s">
        <v>125</v>
      </c>
      <c r="D103" s="23">
        <v>25170085</v>
      </c>
      <c r="E103" s="24">
        <v>0</v>
      </c>
      <c r="F103" s="44">
        <v>105</v>
      </c>
      <c r="G103" s="25">
        <f t="shared" si="4"/>
        <v>100</v>
      </c>
    </row>
    <row r="104" spans="3:7" x14ac:dyDescent="0.3">
      <c r="C104" s="23" t="s">
        <v>30</v>
      </c>
      <c r="D104" s="23">
        <v>25170086</v>
      </c>
      <c r="E104" s="24">
        <v>0</v>
      </c>
      <c r="F104" s="44">
        <v>105</v>
      </c>
      <c r="G104" s="25">
        <f t="shared" si="4"/>
        <v>100</v>
      </c>
    </row>
    <row r="105" spans="3:7" x14ac:dyDescent="0.3">
      <c r="C105" s="23" t="s">
        <v>43</v>
      </c>
      <c r="D105" s="23">
        <v>25170096</v>
      </c>
      <c r="E105" s="24">
        <v>0</v>
      </c>
      <c r="F105" s="44">
        <v>105</v>
      </c>
      <c r="G105" s="25">
        <f t="shared" si="4"/>
        <v>100</v>
      </c>
    </row>
    <row r="106" spans="3:7" x14ac:dyDescent="0.3">
      <c r="C106" s="23" t="s">
        <v>102</v>
      </c>
      <c r="D106" s="23">
        <v>25170097</v>
      </c>
      <c r="E106" s="24">
        <v>0</v>
      </c>
      <c r="F106" s="44">
        <v>105</v>
      </c>
      <c r="G106" s="25">
        <f t="shared" si="4"/>
        <v>100</v>
      </c>
    </row>
    <row r="107" spans="3:7" x14ac:dyDescent="0.3">
      <c r="C107" s="23" t="s">
        <v>132</v>
      </c>
      <c r="D107" s="23">
        <v>25170099</v>
      </c>
      <c r="E107" s="24">
        <v>0</v>
      </c>
      <c r="F107" s="44">
        <v>105</v>
      </c>
      <c r="G107" s="25">
        <f t="shared" si="4"/>
        <v>100</v>
      </c>
    </row>
    <row r="108" spans="3:7" x14ac:dyDescent="0.3">
      <c r="C108" s="23" t="s">
        <v>88</v>
      </c>
      <c r="D108" s="23">
        <v>25170100</v>
      </c>
      <c r="E108" s="24">
        <v>0</v>
      </c>
      <c r="F108" s="44">
        <v>105</v>
      </c>
      <c r="G108" s="25">
        <f t="shared" si="4"/>
        <v>100</v>
      </c>
    </row>
    <row r="109" spans="3:7" x14ac:dyDescent="0.3">
      <c r="C109" s="23" t="s">
        <v>134</v>
      </c>
      <c r="D109" s="23">
        <v>25170102</v>
      </c>
      <c r="E109" s="24">
        <v>0</v>
      </c>
      <c r="F109" s="44">
        <v>105</v>
      </c>
      <c r="G109" s="25">
        <f t="shared" si="4"/>
        <v>100</v>
      </c>
    </row>
  </sheetData>
  <sortState xmlns:xlrd2="http://schemas.microsoft.com/office/spreadsheetml/2017/richdata2" ref="C5:G109">
    <sortCondition descending="1" ref="E5:E109"/>
  </sortState>
  <mergeCells count="1">
    <mergeCell ref="C1:T2"/>
  </mergeCells>
  <phoneticPr fontId="3" type="noConversion"/>
  <pageMargins left="1.06" right="2.21" top="1" bottom="1" header="0.5" footer="0.5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C1:T109"/>
  <sheetViews>
    <sheetView showGridLines="0" topLeftCell="A64" zoomScale="85" zoomScaleNormal="85" workbookViewId="0">
      <selection sqref="A1:T113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20" ht="16.5" customHeight="1" x14ac:dyDescent="0.3">
      <c r="C1" s="48" t="s">
        <v>149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3:20" ht="18" customHeight="1" x14ac:dyDescent="0.3"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4" spans="3:20" ht="17.25" thickBot="1" x14ac:dyDescent="0.35">
      <c r="C4" s="1" t="s">
        <v>28</v>
      </c>
      <c r="D4" s="1" t="s">
        <v>10</v>
      </c>
      <c r="E4" s="1" t="s">
        <v>9</v>
      </c>
      <c r="F4" s="10" t="s">
        <v>11</v>
      </c>
      <c r="G4" s="1" t="s">
        <v>8</v>
      </c>
      <c r="P4" s="9" t="s">
        <v>7</v>
      </c>
      <c r="Q4" s="8" t="s">
        <v>6</v>
      </c>
      <c r="R4" s="7" t="s">
        <v>5</v>
      </c>
    </row>
    <row r="5" spans="3:20" ht="17.45" customHeight="1" x14ac:dyDescent="0.3">
      <c r="C5" s="13" t="s">
        <v>89</v>
      </c>
      <c r="D5" s="13">
        <v>25170038</v>
      </c>
      <c r="E5" s="24">
        <v>97.5</v>
      </c>
      <c r="F5" s="12">
        <v>1</v>
      </c>
      <c r="G5" s="6">
        <v>1.1111111111111112</v>
      </c>
      <c r="P5" s="11">
        <v>100</v>
      </c>
      <c r="Q5" s="3">
        <f t="shared" ref="Q5:Q45" si="0">FREQUENCY($E$5:$E$104,P5:P45)</f>
        <v>0</v>
      </c>
      <c r="R5" s="2">
        <f>Q5</f>
        <v>0</v>
      </c>
    </row>
    <row r="6" spans="3:20" ht="17.45" customHeight="1" x14ac:dyDescent="0.3">
      <c r="C6" s="13" t="s">
        <v>70</v>
      </c>
      <c r="D6" s="13">
        <v>25170071</v>
      </c>
      <c r="E6" s="24">
        <v>97.5</v>
      </c>
      <c r="F6" s="12">
        <v>1</v>
      </c>
      <c r="G6" s="25">
        <v>1.1111111111111112</v>
      </c>
      <c r="P6" s="5">
        <v>97.5</v>
      </c>
      <c r="Q6" s="3">
        <f t="shared" si="0"/>
        <v>2</v>
      </c>
      <c r="R6" s="2">
        <f>R5+Q6</f>
        <v>2</v>
      </c>
    </row>
    <row r="7" spans="3:20" ht="17.45" customHeight="1" x14ac:dyDescent="0.3">
      <c r="C7" s="13" t="s">
        <v>77</v>
      </c>
      <c r="D7" s="13">
        <v>25170053</v>
      </c>
      <c r="E7" s="24">
        <v>95</v>
      </c>
      <c r="F7" s="12">
        <v>3</v>
      </c>
      <c r="G7" s="6">
        <v>3.3333333333333335</v>
      </c>
      <c r="P7" s="5">
        <v>95</v>
      </c>
      <c r="Q7" s="3">
        <f t="shared" si="0"/>
        <v>1</v>
      </c>
      <c r="R7" s="2">
        <f>R6+Q7</f>
        <v>3</v>
      </c>
    </row>
    <row r="8" spans="3:20" ht="17.45" customHeight="1" x14ac:dyDescent="0.3">
      <c r="C8" s="13" t="s">
        <v>51</v>
      </c>
      <c r="D8" s="13">
        <v>25170010</v>
      </c>
      <c r="E8" s="24">
        <v>90</v>
      </c>
      <c r="F8" s="12">
        <v>4</v>
      </c>
      <c r="G8" s="6">
        <v>4.4444444444444446</v>
      </c>
      <c r="P8" s="4">
        <v>92.5</v>
      </c>
      <c r="Q8" s="3">
        <f t="shared" si="0"/>
        <v>0</v>
      </c>
      <c r="R8" s="2">
        <f t="shared" ref="R8:R45" si="1">R7+Q8</f>
        <v>3</v>
      </c>
    </row>
    <row r="9" spans="3:20" ht="17.45" customHeight="1" x14ac:dyDescent="0.3">
      <c r="C9" s="13" t="s">
        <v>74</v>
      </c>
      <c r="D9" s="13">
        <v>25170013</v>
      </c>
      <c r="E9" s="24">
        <v>90</v>
      </c>
      <c r="F9" s="12">
        <v>4</v>
      </c>
      <c r="G9" s="6">
        <v>4.4444444444444446</v>
      </c>
      <c r="P9" s="5">
        <v>90</v>
      </c>
      <c r="Q9" s="3">
        <f t="shared" si="0"/>
        <v>2</v>
      </c>
      <c r="R9" s="2">
        <f t="shared" si="1"/>
        <v>5</v>
      </c>
    </row>
    <row r="10" spans="3:20" ht="17.45" customHeight="1" x14ac:dyDescent="0.3">
      <c r="C10" s="13" t="s">
        <v>68</v>
      </c>
      <c r="D10" s="13">
        <v>25170022</v>
      </c>
      <c r="E10" s="24">
        <v>87.5</v>
      </c>
      <c r="F10" s="12">
        <v>6</v>
      </c>
      <c r="G10" s="6">
        <v>6.666666666666667</v>
      </c>
      <c r="P10" s="5">
        <v>87.5</v>
      </c>
      <c r="Q10" s="3">
        <f t="shared" si="0"/>
        <v>2</v>
      </c>
      <c r="R10" s="2">
        <f t="shared" si="1"/>
        <v>7</v>
      </c>
    </row>
    <row r="11" spans="3:20" ht="17.45" customHeight="1" x14ac:dyDescent="0.3">
      <c r="C11" s="13" t="s">
        <v>86</v>
      </c>
      <c r="D11" s="13">
        <v>25170045</v>
      </c>
      <c r="E11" s="24">
        <v>87.5</v>
      </c>
      <c r="F11" s="12">
        <v>6</v>
      </c>
      <c r="G11" s="6">
        <v>6.666666666666667</v>
      </c>
      <c r="P11" s="4">
        <v>85</v>
      </c>
      <c r="Q11" s="3">
        <f t="shared" si="0"/>
        <v>2</v>
      </c>
      <c r="R11" s="2">
        <f t="shared" si="1"/>
        <v>9</v>
      </c>
    </row>
    <row r="12" spans="3:20" ht="17.45" customHeight="1" x14ac:dyDescent="0.3">
      <c r="C12" s="13" t="s">
        <v>117</v>
      </c>
      <c r="D12" s="13">
        <v>25170057</v>
      </c>
      <c r="E12" s="24">
        <v>85</v>
      </c>
      <c r="F12" s="12">
        <v>8</v>
      </c>
      <c r="G12" s="6">
        <v>8.8888888888888893</v>
      </c>
      <c r="P12" s="5">
        <v>82.5</v>
      </c>
      <c r="Q12" s="3">
        <f t="shared" si="0"/>
        <v>3</v>
      </c>
      <c r="R12" s="2">
        <f t="shared" si="1"/>
        <v>12</v>
      </c>
    </row>
    <row r="13" spans="3:20" ht="17.45" customHeight="1" x14ac:dyDescent="0.3">
      <c r="C13" s="13" t="s">
        <v>103</v>
      </c>
      <c r="D13" s="13">
        <v>25170070</v>
      </c>
      <c r="E13" s="24">
        <v>85</v>
      </c>
      <c r="F13" s="12">
        <v>8</v>
      </c>
      <c r="G13" s="25">
        <v>8.8888888888888893</v>
      </c>
      <c r="P13" s="5">
        <v>80</v>
      </c>
      <c r="Q13" s="3">
        <f t="shared" si="0"/>
        <v>1</v>
      </c>
      <c r="R13" s="2">
        <f t="shared" si="1"/>
        <v>13</v>
      </c>
    </row>
    <row r="14" spans="3:20" ht="17.45" customHeight="1" x14ac:dyDescent="0.3">
      <c r="C14" s="13" t="s">
        <v>55</v>
      </c>
      <c r="D14" s="13">
        <v>25170002</v>
      </c>
      <c r="E14" s="24">
        <v>82.5</v>
      </c>
      <c r="F14" s="12">
        <v>10</v>
      </c>
      <c r="G14" s="6">
        <v>11.111111111111111</v>
      </c>
      <c r="P14" s="4">
        <v>77.5</v>
      </c>
      <c r="Q14" s="3">
        <f t="shared" si="0"/>
        <v>4</v>
      </c>
      <c r="R14" s="2">
        <f t="shared" si="1"/>
        <v>17</v>
      </c>
    </row>
    <row r="15" spans="3:20" ht="17.45" customHeight="1" x14ac:dyDescent="0.3">
      <c r="C15" s="13" t="s">
        <v>50</v>
      </c>
      <c r="D15" s="13">
        <v>25170017</v>
      </c>
      <c r="E15" s="24">
        <v>82.5</v>
      </c>
      <c r="F15" s="12">
        <v>10</v>
      </c>
      <c r="G15" s="6">
        <v>11.111111111111111</v>
      </c>
      <c r="P15" s="5">
        <v>75</v>
      </c>
      <c r="Q15" s="3">
        <f t="shared" si="0"/>
        <v>3</v>
      </c>
      <c r="R15" s="2">
        <f t="shared" si="1"/>
        <v>20</v>
      </c>
    </row>
    <row r="16" spans="3:20" ht="17.45" customHeight="1" x14ac:dyDescent="0.3">
      <c r="C16" s="13" t="s">
        <v>106</v>
      </c>
      <c r="D16" s="13">
        <v>25170069</v>
      </c>
      <c r="E16" s="24">
        <v>82.5</v>
      </c>
      <c r="F16" s="12">
        <v>10</v>
      </c>
      <c r="G16" s="25">
        <v>11.111111111111111</v>
      </c>
      <c r="P16" s="5">
        <v>72.5</v>
      </c>
      <c r="Q16" s="3">
        <f t="shared" si="0"/>
        <v>3</v>
      </c>
      <c r="R16" s="2">
        <f t="shared" si="1"/>
        <v>23</v>
      </c>
    </row>
    <row r="17" spans="3:18" ht="17.45" customHeight="1" x14ac:dyDescent="0.3">
      <c r="C17" s="13" t="s">
        <v>32</v>
      </c>
      <c r="D17" s="13">
        <v>25170073</v>
      </c>
      <c r="E17" s="24">
        <v>80</v>
      </c>
      <c r="F17" s="12">
        <v>13</v>
      </c>
      <c r="G17" s="25">
        <v>14.444444444444443</v>
      </c>
      <c r="P17" s="4">
        <v>70</v>
      </c>
      <c r="Q17" s="3">
        <f t="shared" si="0"/>
        <v>3</v>
      </c>
      <c r="R17" s="2">
        <f t="shared" si="1"/>
        <v>26</v>
      </c>
    </row>
    <row r="18" spans="3:18" ht="17.45" customHeight="1" x14ac:dyDescent="0.3">
      <c r="C18" s="13" t="s">
        <v>105</v>
      </c>
      <c r="D18" s="13">
        <v>25170027</v>
      </c>
      <c r="E18" s="24">
        <v>77.5</v>
      </c>
      <c r="F18" s="12">
        <v>14</v>
      </c>
      <c r="G18" s="6">
        <v>15.555555555555555</v>
      </c>
      <c r="P18" s="5">
        <v>67.5</v>
      </c>
      <c r="Q18" s="3">
        <f t="shared" si="0"/>
        <v>8</v>
      </c>
      <c r="R18" s="2">
        <f t="shared" si="1"/>
        <v>34</v>
      </c>
    </row>
    <row r="19" spans="3:18" ht="17.45" customHeight="1" x14ac:dyDescent="0.3">
      <c r="C19" s="13" t="s">
        <v>81</v>
      </c>
      <c r="D19" s="13">
        <v>25170039</v>
      </c>
      <c r="E19" s="24">
        <v>77.5</v>
      </c>
      <c r="F19" s="12">
        <v>14</v>
      </c>
      <c r="G19" s="6">
        <v>15.555555555555555</v>
      </c>
      <c r="P19" s="5">
        <v>65</v>
      </c>
      <c r="Q19" s="3">
        <f t="shared" si="0"/>
        <v>4</v>
      </c>
      <c r="R19" s="2">
        <f t="shared" si="1"/>
        <v>38</v>
      </c>
    </row>
    <row r="20" spans="3:18" x14ac:dyDescent="0.3">
      <c r="C20" s="13" t="s">
        <v>99</v>
      </c>
      <c r="D20" s="13">
        <v>25170077</v>
      </c>
      <c r="E20" s="24">
        <v>77.5</v>
      </c>
      <c r="F20" s="12">
        <v>14</v>
      </c>
      <c r="G20" s="25">
        <v>9.5890410958904102</v>
      </c>
      <c r="P20" s="4">
        <v>62.5</v>
      </c>
      <c r="Q20" s="3">
        <f t="shared" si="0"/>
        <v>4</v>
      </c>
      <c r="R20" s="2">
        <f t="shared" si="1"/>
        <v>42</v>
      </c>
    </row>
    <row r="21" spans="3:18" x14ac:dyDescent="0.3">
      <c r="C21" s="13" t="s">
        <v>131</v>
      </c>
      <c r="D21" s="13">
        <v>25170098</v>
      </c>
      <c r="E21" s="24">
        <v>77.5</v>
      </c>
      <c r="F21" s="12">
        <v>14</v>
      </c>
      <c r="G21" s="25">
        <v>9.5890410958904102</v>
      </c>
      <c r="P21" s="5">
        <v>60</v>
      </c>
      <c r="Q21" s="3">
        <f t="shared" si="0"/>
        <v>5</v>
      </c>
      <c r="R21" s="2">
        <f t="shared" si="1"/>
        <v>47</v>
      </c>
    </row>
    <row r="22" spans="3:18" x14ac:dyDescent="0.3">
      <c r="C22" s="13" t="s">
        <v>59</v>
      </c>
      <c r="D22" s="13">
        <v>25170012</v>
      </c>
      <c r="E22" s="24">
        <v>75</v>
      </c>
      <c r="F22" s="12">
        <v>18</v>
      </c>
      <c r="G22" s="6">
        <v>20</v>
      </c>
      <c r="P22" s="5">
        <v>57.5</v>
      </c>
      <c r="Q22" s="3">
        <f t="shared" si="0"/>
        <v>3</v>
      </c>
      <c r="R22" s="2">
        <f t="shared" si="1"/>
        <v>50</v>
      </c>
    </row>
    <row r="23" spans="3:18" x14ac:dyDescent="0.3">
      <c r="C23" s="13" t="s">
        <v>34</v>
      </c>
      <c r="D23" s="13">
        <v>25170028</v>
      </c>
      <c r="E23" s="24">
        <v>75</v>
      </c>
      <c r="F23" s="12">
        <v>18</v>
      </c>
      <c r="G23" s="6">
        <v>20</v>
      </c>
      <c r="P23" s="4">
        <v>55</v>
      </c>
      <c r="Q23" s="3">
        <f t="shared" si="0"/>
        <v>3</v>
      </c>
      <c r="R23" s="2">
        <f t="shared" si="1"/>
        <v>53</v>
      </c>
    </row>
    <row r="24" spans="3:18" x14ac:dyDescent="0.3">
      <c r="C24" s="13" t="s">
        <v>38</v>
      </c>
      <c r="D24" s="13">
        <v>25170044</v>
      </c>
      <c r="E24" s="24">
        <v>75</v>
      </c>
      <c r="F24" s="12">
        <v>18</v>
      </c>
      <c r="G24" s="6">
        <v>20</v>
      </c>
      <c r="P24" s="5">
        <v>52.5</v>
      </c>
      <c r="Q24" s="3">
        <f t="shared" si="0"/>
        <v>2</v>
      </c>
      <c r="R24" s="2">
        <f t="shared" si="1"/>
        <v>55</v>
      </c>
    </row>
    <row r="25" spans="3:18" x14ac:dyDescent="0.3">
      <c r="C25" s="13" t="s">
        <v>107</v>
      </c>
      <c r="D25" s="13">
        <v>25170037</v>
      </c>
      <c r="E25" s="24">
        <v>72.5</v>
      </c>
      <c r="F25" s="12">
        <v>21</v>
      </c>
      <c r="G25" s="6">
        <v>23.333333333333332</v>
      </c>
      <c r="P25" s="5">
        <v>50</v>
      </c>
      <c r="Q25" s="3">
        <f t="shared" si="0"/>
        <v>3</v>
      </c>
      <c r="R25" s="2">
        <f t="shared" si="1"/>
        <v>58</v>
      </c>
    </row>
    <row r="26" spans="3:18" ht="17.45" customHeight="1" x14ac:dyDescent="0.3">
      <c r="C26" s="13" t="s">
        <v>122</v>
      </c>
      <c r="D26" s="13">
        <v>25170074</v>
      </c>
      <c r="E26" s="24">
        <v>72.5</v>
      </c>
      <c r="F26" s="12">
        <v>21</v>
      </c>
      <c r="G26" s="25">
        <v>23.333333333333332</v>
      </c>
      <c r="P26" s="4">
        <v>47.5</v>
      </c>
      <c r="Q26" s="3">
        <f t="shared" si="0"/>
        <v>2</v>
      </c>
      <c r="R26" s="2">
        <f t="shared" si="1"/>
        <v>60</v>
      </c>
    </row>
    <row r="27" spans="3:18" ht="17.45" customHeight="1" x14ac:dyDescent="0.3">
      <c r="C27" s="13" t="s">
        <v>128</v>
      </c>
      <c r="D27" s="13">
        <v>25170092</v>
      </c>
      <c r="E27" s="24">
        <v>72.5</v>
      </c>
      <c r="F27" s="12">
        <v>21</v>
      </c>
      <c r="G27" s="25">
        <v>14.383561643835616</v>
      </c>
      <c r="P27" s="5">
        <v>45</v>
      </c>
      <c r="Q27" s="3">
        <f t="shared" si="0"/>
        <v>3</v>
      </c>
      <c r="R27" s="2">
        <f t="shared" si="1"/>
        <v>63</v>
      </c>
    </row>
    <row r="28" spans="3:18" x14ac:dyDescent="0.3">
      <c r="C28" s="13" t="s">
        <v>52</v>
      </c>
      <c r="D28" s="13">
        <v>25170006</v>
      </c>
      <c r="E28" s="24">
        <v>70</v>
      </c>
      <c r="F28" s="12">
        <v>24</v>
      </c>
      <c r="G28" s="6">
        <v>26.666666666666668</v>
      </c>
      <c r="P28" s="5">
        <v>42.5</v>
      </c>
      <c r="Q28" s="3">
        <f t="shared" si="0"/>
        <v>3</v>
      </c>
      <c r="R28" s="2">
        <f t="shared" si="1"/>
        <v>66</v>
      </c>
    </row>
    <row r="29" spans="3:18" x14ac:dyDescent="0.3">
      <c r="C29" s="13" t="s">
        <v>57</v>
      </c>
      <c r="D29" s="13">
        <v>25170062</v>
      </c>
      <c r="E29" s="24">
        <v>70</v>
      </c>
      <c r="F29" s="12">
        <v>24</v>
      </c>
      <c r="G29" s="25">
        <v>26.666666666666668</v>
      </c>
      <c r="P29" s="4">
        <v>40</v>
      </c>
      <c r="Q29" s="3">
        <f t="shared" si="0"/>
        <v>3</v>
      </c>
      <c r="R29" s="2">
        <f t="shared" si="1"/>
        <v>69</v>
      </c>
    </row>
    <row r="30" spans="3:18" ht="17.45" customHeight="1" x14ac:dyDescent="0.3">
      <c r="C30" s="13" t="s">
        <v>130</v>
      </c>
      <c r="D30" s="13">
        <v>25170095</v>
      </c>
      <c r="E30" s="24">
        <v>70</v>
      </c>
      <c r="F30" s="12">
        <v>24</v>
      </c>
      <c r="G30" s="25">
        <v>16.43835616438356</v>
      </c>
      <c r="P30" s="5">
        <v>37.5</v>
      </c>
      <c r="Q30" s="3">
        <f t="shared" si="0"/>
        <v>2</v>
      </c>
      <c r="R30" s="2">
        <f t="shared" si="1"/>
        <v>71</v>
      </c>
    </row>
    <row r="31" spans="3:18" ht="17.45" customHeight="1" x14ac:dyDescent="0.3">
      <c r="C31" s="13" t="s">
        <v>111</v>
      </c>
      <c r="D31" s="13">
        <v>25170004</v>
      </c>
      <c r="E31" s="24">
        <v>67.5</v>
      </c>
      <c r="F31" s="12">
        <v>27</v>
      </c>
      <c r="G31" s="6">
        <v>30</v>
      </c>
      <c r="P31" s="5">
        <v>35</v>
      </c>
      <c r="Q31" s="3">
        <f t="shared" si="0"/>
        <v>2</v>
      </c>
      <c r="R31" s="2">
        <f t="shared" si="1"/>
        <v>73</v>
      </c>
    </row>
    <row r="32" spans="3:18" ht="17.45" customHeight="1" x14ac:dyDescent="0.3">
      <c r="C32" s="13" t="s">
        <v>80</v>
      </c>
      <c r="D32" s="13">
        <v>25170035</v>
      </c>
      <c r="E32" s="24">
        <v>67.5</v>
      </c>
      <c r="F32" s="12">
        <v>27</v>
      </c>
      <c r="G32" s="6">
        <v>30</v>
      </c>
      <c r="P32" s="4">
        <v>32.5</v>
      </c>
      <c r="Q32" s="3">
        <f t="shared" si="0"/>
        <v>0</v>
      </c>
      <c r="R32" s="2">
        <f t="shared" si="1"/>
        <v>73</v>
      </c>
    </row>
    <row r="33" spans="3:18" ht="17.45" customHeight="1" x14ac:dyDescent="0.3">
      <c r="C33" s="13" t="s">
        <v>56</v>
      </c>
      <c r="D33" s="13">
        <v>25170051</v>
      </c>
      <c r="E33" s="24">
        <v>67.5</v>
      </c>
      <c r="F33" s="12">
        <v>27</v>
      </c>
      <c r="G33" s="6">
        <v>30</v>
      </c>
      <c r="P33" s="5">
        <v>30</v>
      </c>
      <c r="Q33" s="3">
        <f t="shared" si="0"/>
        <v>0</v>
      </c>
      <c r="R33" s="2">
        <f t="shared" si="1"/>
        <v>73</v>
      </c>
    </row>
    <row r="34" spans="3:18" ht="17.45" customHeight="1" x14ac:dyDescent="0.3">
      <c r="C34" s="13" t="s">
        <v>118</v>
      </c>
      <c r="D34" s="13">
        <v>25170058</v>
      </c>
      <c r="E34" s="24">
        <v>67.5</v>
      </c>
      <c r="F34" s="12">
        <v>27</v>
      </c>
      <c r="G34" s="6">
        <v>30</v>
      </c>
      <c r="P34" s="5">
        <v>27.5</v>
      </c>
      <c r="Q34" s="3">
        <f t="shared" si="0"/>
        <v>0</v>
      </c>
      <c r="R34" s="2">
        <f t="shared" si="1"/>
        <v>73</v>
      </c>
    </row>
    <row r="35" spans="3:18" x14ac:dyDescent="0.3">
      <c r="C35" s="13" t="s">
        <v>120</v>
      </c>
      <c r="D35" s="13">
        <v>25170065</v>
      </c>
      <c r="E35" s="24">
        <v>67.5</v>
      </c>
      <c r="F35" s="12">
        <v>27</v>
      </c>
      <c r="G35" s="25">
        <v>30</v>
      </c>
      <c r="P35" s="4">
        <v>25</v>
      </c>
      <c r="Q35" s="3">
        <f t="shared" si="0"/>
        <v>0</v>
      </c>
      <c r="R35" s="2">
        <f t="shared" si="1"/>
        <v>73</v>
      </c>
    </row>
    <row r="36" spans="3:18" x14ac:dyDescent="0.3">
      <c r="C36" s="13" t="s">
        <v>78</v>
      </c>
      <c r="D36" s="13">
        <v>25170080</v>
      </c>
      <c r="E36" s="24">
        <v>67.5</v>
      </c>
      <c r="F36" s="12">
        <v>27</v>
      </c>
      <c r="G36" s="25">
        <v>18.493150684931507</v>
      </c>
      <c r="P36" s="5">
        <v>22.5</v>
      </c>
      <c r="Q36" s="3">
        <f t="shared" si="0"/>
        <v>0</v>
      </c>
      <c r="R36" s="2">
        <f t="shared" si="1"/>
        <v>73</v>
      </c>
    </row>
    <row r="37" spans="3:18" x14ac:dyDescent="0.3">
      <c r="C37" s="13" t="s">
        <v>72</v>
      </c>
      <c r="D37" s="13">
        <v>25170081</v>
      </c>
      <c r="E37" s="24">
        <v>67.5</v>
      </c>
      <c r="F37" s="12">
        <v>27</v>
      </c>
      <c r="G37" s="25">
        <v>18.493150684931507</v>
      </c>
      <c r="P37" s="5">
        <v>20</v>
      </c>
      <c r="Q37" s="3">
        <f t="shared" si="0"/>
        <v>0</v>
      </c>
      <c r="R37" s="2">
        <f t="shared" si="1"/>
        <v>73</v>
      </c>
    </row>
    <row r="38" spans="3:18" x14ac:dyDescent="0.3">
      <c r="C38" s="13" t="s">
        <v>66</v>
      </c>
      <c r="D38" s="13">
        <v>25170084</v>
      </c>
      <c r="E38" s="24">
        <v>67.5</v>
      </c>
      <c r="F38" s="12">
        <v>27</v>
      </c>
      <c r="G38" s="25">
        <v>18.493150684931507</v>
      </c>
      <c r="P38" s="4">
        <v>17.5</v>
      </c>
      <c r="Q38" s="3">
        <f t="shared" si="0"/>
        <v>1</v>
      </c>
      <c r="R38" s="2">
        <f t="shared" si="1"/>
        <v>74</v>
      </c>
    </row>
    <row r="39" spans="3:18" ht="17.45" customHeight="1" x14ac:dyDescent="0.3">
      <c r="C39" s="13" t="s">
        <v>65</v>
      </c>
      <c r="D39" s="13">
        <v>25170036</v>
      </c>
      <c r="E39" s="24">
        <v>65</v>
      </c>
      <c r="F39" s="12">
        <v>35</v>
      </c>
      <c r="G39" s="6">
        <v>38.888888888888893</v>
      </c>
      <c r="P39" s="5">
        <v>15</v>
      </c>
      <c r="Q39" s="3">
        <f t="shared" si="0"/>
        <v>0</v>
      </c>
      <c r="R39" s="2">
        <f t="shared" si="1"/>
        <v>74</v>
      </c>
    </row>
    <row r="40" spans="3:18" ht="17.45" customHeight="1" x14ac:dyDescent="0.3">
      <c r="C40" s="13" t="s">
        <v>92</v>
      </c>
      <c r="D40" s="13">
        <v>25170066</v>
      </c>
      <c r="E40" s="24">
        <v>65</v>
      </c>
      <c r="F40" s="12">
        <v>35</v>
      </c>
      <c r="G40" s="25">
        <v>38.888888888888893</v>
      </c>
      <c r="P40" s="5">
        <v>12.5</v>
      </c>
      <c r="Q40" s="3">
        <f t="shared" si="0"/>
        <v>0</v>
      </c>
      <c r="R40" s="2">
        <f t="shared" si="1"/>
        <v>74</v>
      </c>
    </row>
    <row r="41" spans="3:18" ht="17.45" customHeight="1" x14ac:dyDescent="0.3">
      <c r="C41" s="13" t="s">
        <v>98</v>
      </c>
      <c r="D41" s="13">
        <v>25170088</v>
      </c>
      <c r="E41" s="24">
        <v>65</v>
      </c>
      <c r="F41" s="12">
        <v>35</v>
      </c>
      <c r="G41" s="25">
        <v>23.972602739726025</v>
      </c>
      <c r="P41" s="4">
        <v>10</v>
      </c>
      <c r="Q41" s="3">
        <f t="shared" si="0"/>
        <v>0</v>
      </c>
      <c r="R41" s="2">
        <f t="shared" si="1"/>
        <v>74</v>
      </c>
    </row>
    <row r="42" spans="3:18" ht="17.45" customHeight="1" x14ac:dyDescent="0.3">
      <c r="C42" s="13" t="s">
        <v>133</v>
      </c>
      <c r="D42" s="13">
        <v>25170101</v>
      </c>
      <c r="E42" s="24">
        <v>65</v>
      </c>
      <c r="F42" s="12">
        <v>35</v>
      </c>
      <c r="G42" s="25">
        <v>23.972602739726025</v>
      </c>
      <c r="P42" s="5">
        <v>7.5</v>
      </c>
      <c r="Q42" s="3">
        <f t="shared" si="0"/>
        <v>0</v>
      </c>
      <c r="R42" s="2">
        <f t="shared" si="1"/>
        <v>74</v>
      </c>
    </row>
    <row r="43" spans="3:18" x14ac:dyDescent="0.3">
      <c r="C43" s="13" t="s">
        <v>82</v>
      </c>
      <c r="D43" s="13">
        <v>25170018</v>
      </c>
      <c r="E43" s="24">
        <v>62.5</v>
      </c>
      <c r="F43" s="12">
        <v>39</v>
      </c>
      <c r="G43" s="6">
        <v>43.333333333333336</v>
      </c>
      <c r="P43" s="5">
        <v>5</v>
      </c>
      <c r="Q43" s="3">
        <f t="shared" si="0"/>
        <v>0</v>
      </c>
      <c r="R43" s="2">
        <f t="shared" si="1"/>
        <v>74</v>
      </c>
    </row>
    <row r="44" spans="3:18" x14ac:dyDescent="0.3">
      <c r="C44" s="13" t="s">
        <v>119</v>
      </c>
      <c r="D44" s="13">
        <v>25170059</v>
      </c>
      <c r="E44" s="24">
        <v>62.5</v>
      </c>
      <c r="F44" s="12">
        <v>39</v>
      </c>
      <c r="G44" s="6">
        <v>43.333333333333336</v>
      </c>
      <c r="P44" s="4">
        <v>2.5</v>
      </c>
      <c r="Q44" s="3">
        <f t="shared" si="0"/>
        <v>0</v>
      </c>
      <c r="R44" s="2">
        <f t="shared" si="1"/>
        <v>74</v>
      </c>
    </row>
    <row r="45" spans="3:18" x14ac:dyDescent="0.3">
      <c r="C45" s="13" t="s">
        <v>123</v>
      </c>
      <c r="D45" s="13">
        <v>25170079</v>
      </c>
      <c r="E45" s="24">
        <v>62.5</v>
      </c>
      <c r="F45" s="12">
        <v>39</v>
      </c>
      <c r="G45" s="25">
        <v>26.712328767123289</v>
      </c>
      <c r="P45" s="5">
        <v>0</v>
      </c>
      <c r="Q45" s="3">
        <f t="shared" si="0"/>
        <v>26</v>
      </c>
      <c r="R45" s="2">
        <f t="shared" si="1"/>
        <v>100</v>
      </c>
    </row>
    <row r="46" spans="3:18" x14ac:dyDescent="0.3">
      <c r="C46" s="13" t="s">
        <v>129</v>
      </c>
      <c r="D46" s="13">
        <v>25170093</v>
      </c>
      <c r="E46" s="24">
        <v>62.5</v>
      </c>
      <c r="F46" s="12">
        <v>39</v>
      </c>
      <c r="G46" s="25">
        <v>26.712328767123289</v>
      </c>
    </row>
    <row r="47" spans="3:18" ht="17.45" customHeight="1" x14ac:dyDescent="0.3">
      <c r="C47" s="13" t="s">
        <v>36</v>
      </c>
      <c r="D47" s="13">
        <v>25170019</v>
      </c>
      <c r="E47" s="24">
        <v>60</v>
      </c>
      <c r="F47" s="12">
        <v>43</v>
      </c>
      <c r="G47" s="6">
        <v>47.777777777777779</v>
      </c>
      <c r="P47" s="18" t="s">
        <v>4</v>
      </c>
      <c r="Q47" s="30">
        <v>105</v>
      </c>
      <c r="R47" s="31" t="s">
        <v>3</v>
      </c>
    </row>
    <row r="48" spans="3:18" ht="17.45" customHeight="1" x14ac:dyDescent="0.3">
      <c r="C48" s="13" t="s">
        <v>75</v>
      </c>
      <c r="D48" s="13">
        <v>25170041</v>
      </c>
      <c r="E48" s="24">
        <v>60</v>
      </c>
      <c r="F48" s="12">
        <v>43</v>
      </c>
      <c r="G48" s="6">
        <v>47.777777777777779</v>
      </c>
      <c r="P48" s="18" t="s">
        <v>2</v>
      </c>
      <c r="Q48" s="34">
        <v>60.6</v>
      </c>
      <c r="R48" s="31" t="s">
        <v>0</v>
      </c>
    </row>
    <row r="49" spans="3:18" ht="17.45" customHeight="1" x14ac:dyDescent="0.3">
      <c r="C49" s="13" t="s">
        <v>87</v>
      </c>
      <c r="D49" s="13">
        <v>25170042</v>
      </c>
      <c r="E49" s="24">
        <v>60</v>
      </c>
      <c r="F49" s="12">
        <v>43</v>
      </c>
      <c r="G49" s="6">
        <v>47.777777777777779</v>
      </c>
      <c r="P49" s="18" t="s">
        <v>1</v>
      </c>
      <c r="Q49" s="29">
        <f>MAX(E5:E96)</f>
        <v>97.5</v>
      </c>
      <c r="R49" s="31" t="s">
        <v>0</v>
      </c>
    </row>
    <row r="50" spans="3:18" x14ac:dyDescent="0.3">
      <c r="C50" s="13" t="s">
        <v>71</v>
      </c>
      <c r="D50" s="13">
        <v>25170049</v>
      </c>
      <c r="E50" s="24">
        <v>60</v>
      </c>
      <c r="F50" s="12">
        <v>43</v>
      </c>
      <c r="G50" s="6">
        <v>47.777777777777779</v>
      </c>
    </row>
    <row r="51" spans="3:18" ht="17.45" customHeight="1" x14ac:dyDescent="0.3">
      <c r="C51" s="13" t="s">
        <v>40</v>
      </c>
      <c r="D51" s="13">
        <v>25170050</v>
      </c>
      <c r="E51" s="24">
        <v>60</v>
      </c>
      <c r="F51" s="12">
        <v>43</v>
      </c>
      <c r="G51" s="6">
        <v>47.777777777777779</v>
      </c>
    </row>
    <row r="52" spans="3:18" ht="17.45" customHeight="1" x14ac:dyDescent="0.3">
      <c r="C52" s="13" t="s">
        <v>37</v>
      </c>
      <c r="D52" s="13">
        <v>25170014</v>
      </c>
      <c r="E52" s="24">
        <v>57.5</v>
      </c>
      <c r="F52" s="12">
        <v>48</v>
      </c>
      <c r="G52" s="6">
        <v>53.333333333333336</v>
      </c>
    </row>
    <row r="53" spans="3:18" ht="17.45" customHeight="1" x14ac:dyDescent="0.3">
      <c r="C53" s="13" t="s">
        <v>108</v>
      </c>
      <c r="D53" s="13">
        <v>25170040</v>
      </c>
      <c r="E53" s="24">
        <v>57.5</v>
      </c>
      <c r="F53" s="12">
        <v>48</v>
      </c>
      <c r="G53" s="6">
        <v>53.333333333333336</v>
      </c>
    </row>
    <row r="54" spans="3:18" x14ac:dyDescent="0.3">
      <c r="C54" s="13" t="s">
        <v>116</v>
      </c>
      <c r="D54" s="13">
        <v>25170055</v>
      </c>
      <c r="E54" s="24">
        <v>57.5</v>
      </c>
      <c r="F54" s="12">
        <v>48</v>
      </c>
      <c r="G54" s="6">
        <v>53.333333333333336</v>
      </c>
    </row>
    <row r="55" spans="3:18" x14ac:dyDescent="0.3">
      <c r="C55" s="13" t="s">
        <v>47</v>
      </c>
      <c r="D55" s="13">
        <v>25170024</v>
      </c>
      <c r="E55" s="24">
        <v>55</v>
      </c>
      <c r="F55" s="12">
        <v>51</v>
      </c>
      <c r="G55" s="6">
        <v>56.666666666666664</v>
      </c>
    </row>
    <row r="56" spans="3:18" x14ac:dyDescent="0.3">
      <c r="C56" s="13" t="s">
        <v>73</v>
      </c>
      <c r="D56" s="13">
        <v>25170060</v>
      </c>
      <c r="E56" s="24">
        <v>55</v>
      </c>
      <c r="F56" s="12">
        <v>51</v>
      </c>
      <c r="G56" s="6">
        <v>56.666666666666664</v>
      </c>
    </row>
    <row r="57" spans="3:18" ht="17.45" customHeight="1" x14ac:dyDescent="0.3">
      <c r="C57" s="13" t="s">
        <v>90</v>
      </c>
      <c r="D57" s="13">
        <v>25170078</v>
      </c>
      <c r="E57" s="24">
        <v>55</v>
      </c>
      <c r="F57" s="12">
        <v>51</v>
      </c>
      <c r="G57" s="25">
        <v>34.93150684931507</v>
      </c>
    </row>
    <row r="58" spans="3:18" ht="17.45" customHeight="1" x14ac:dyDescent="0.3">
      <c r="C58" s="13" t="s">
        <v>39</v>
      </c>
      <c r="D58" s="13">
        <v>25170064</v>
      </c>
      <c r="E58" s="24">
        <v>52.5</v>
      </c>
      <c r="F58" s="12">
        <v>54</v>
      </c>
      <c r="G58" s="25">
        <v>60</v>
      </c>
    </row>
    <row r="59" spans="3:18" ht="17.45" customHeight="1" x14ac:dyDescent="0.3">
      <c r="C59" s="13" t="s">
        <v>64</v>
      </c>
      <c r="D59" s="13">
        <v>25170104</v>
      </c>
      <c r="E59" s="24">
        <v>52.5</v>
      </c>
      <c r="F59" s="12">
        <v>54</v>
      </c>
      <c r="G59" s="25">
        <v>36.986301369863014</v>
      </c>
    </row>
    <row r="60" spans="3:18" ht="17.45" customHeight="1" x14ac:dyDescent="0.3">
      <c r="C60" s="13" t="s">
        <v>48</v>
      </c>
      <c r="D60" s="13">
        <v>25170020</v>
      </c>
      <c r="E60" s="24">
        <v>50</v>
      </c>
      <c r="F60" s="12">
        <v>56</v>
      </c>
      <c r="G60" s="6">
        <v>62.222222222222221</v>
      </c>
    </row>
    <row r="61" spans="3:18" ht="17.45" customHeight="1" x14ac:dyDescent="0.3">
      <c r="C61" s="13" t="s">
        <v>54</v>
      </c>
      <c r="D61" s="13">
        <v>25170031</v>
      </c>
      <c r="E61" s="24">
        <v>50</v>
      </c>
      <c r="F61" s="12">
        <v>56</v>
      </c>
      <c r="G61" s="6">
        <v>62.222222222222221</v>
      </c>
    </row>
    <row r="62" spans="3:18" ht="17.45" customHeight="1" x14ac:dyDescent="0.3">
      <c r="C62" s="13" t="s">
        <v>95</v>
      </c>
      <c r="D62" s="13">
        <v>25170094</v>
      </c>
      <c r="E62" s="24">
        <v>50</v>
      </c>
      <c r="F62" s="12">
        <v>56</v>
      </c>
      <c r="G62" s="25">
        <v>38.356164383561641</v>
      </c>
    </row>
    <row r="63" spans="3:18" ht="17.45" customHeight="1" x14ac:dyDescent="0.3">
      <c r="C63" s="13" t="s">
        <v>49</v>
      </c>
      <c r="D63" s="13">
        <v>25170023</v>
      </c>
      <c r="E63" s="24">
        <v>47.5</v>
      </c>
      <c r="F63" s="12">
        <v>59</v>
      </c>
      <c r="G63" s="6">
        <v>65.555555555555557</v>
      </c>
    </row>
    <row r="64" spans="3:18" ht="17.45" customHeight="1" x14ac:dyDescent="0.3">
      <c r="C64" s="13" t="s">
        <v>124</v>
      </c>
      <c r="D64" s="13">
        <v>25170082</v>
      </c>
      <c r="E64" s="24">
        <v>47.5</v>
      </c>
      <c r="F64" s="12">
        <v>59</v>
      </c>
      <c r="G64" s="25">
        <v>40.410958904109592</v>
      </c>
    </row>
    <row r="65" spans="3:7" ht="17.45" customHeight="1" x14ac:dyDescent="0.3">
      <c r="C65" s="13" t="s">
        <v>94</v>
      </c>
      <c r="D65" s="13">
        <v>25170003</v>
      </c>
      <c r="E65" s="24">
        <v>45</v>
      </c>
      <c r="F65" s="12">
        <v>61</v>
      </c>
      <c r="G65" s="6">
        <v>67.777777777777786</v>
      </c>
    </row>
    <row r="66" spans="3:7" ht="17.45" customHeight="1" x14ac:dyDescent="0.3">
      <c r="C66" s="13" t="s">
        <v>83</v>
      </c>
      <c r="D66" s="13">
        <v>25170016</v>
      </c>
      <c r="E66" s="24">
        <v>45</v>
      </c>
      <c r="F66" s="12">
        <v>61</v>
      </c>
      <c r="G66" s="6">
        <v>67.777777777777786</v>
      </c>
    </row>
    <row r="67" spans="3:7" ht="17.45" customHeight="1" x14ac:dyDescent="0.3">
      <c r="C67" s="13" t="s">
        <v>112</v>
      </c>
      <c r="D67" s="13">
        <v>25170025</v>
      </c>
      <c r="E67" s="24">
        <v>45</v>
      </c>
      <c r="F67" s="12">
        <v>61</v>
      </c>
      <c r="G67" s="6">
        <v>67.777777777777786</v>
      </c>
    </row>
    <row r="68" spans="3:7" ht="17.45" customHeight="1" x14ac:dyDescent="0.3">
      <c r="C68" s="13" t="s">
        <v>97</v>
      </c>
      <c r="D68" s="13">
        <v>25170029</v>
      </c>
      <c r="E68" s="24">
        <v>42.5</v>
      </c>
      <c r="F68" s="12">
        <v>64</v>
      </c>
      <c r="G68" s="6">
        <v>71.111111111111114</v>
      </c>
    </row>
    <row r="69" spans="3:7" ht="17.45" customHeight="1" x14ac:dyDescent="0.3">
      <c r="C69" s="13" t="s">
        <v>115</v>
      </c>
      <c r="D69" s="13">
        <v>25170054</v>
      </c>
      <c r="E69" s="24">
        <v>42.5</v>
      </c>
      <c r="F69" s="12">
        <v>64</v>
      </c>
      <c r="G69" s="6">
        <v>71.111111111111114</v>
      </c>
    </row>
    <row r="70" spans="3:7" ht="17.45" customHeight="1" x14ac:dyDescent="0.3">
      <c r="C70" s="13" t="s">
        <v>109</v>
      </c>
      <c r="D70" s="13">
        <v>25170091</v>
      </c>
      <c r="E70" s="24">
        <v>42.5</v>
      </c>
      <c r="F70" s="12">
        <v>64</v>
      </c>
      <c r="G70" s="25">
        <v>43.835616438356162</v>
      </c>
    </row>
    <row r="71" spans="3:7" ht="17.45" customHeight="1" x14ac:dyDescent="0.3">
      <c r="C71" s="13" t="s">
        <v>104</v>
      </c>
      <c r="D71" s="13">
        <v>25170090</v>
      </c>
      <c r="E71" s="24">
        <v>40</v>
      </c>
      <c r="F71" s="12">
        <v>67</v>
      </c>
      <c r="G71" s="25">
        <v>45.890410958904113</v>
      </c>
    </row>
    <row r="72" spans="3:7" ht="17.45" customHeight="1" x14ac:dyDescent="0.3">
      <c r="C72" s="13" t="s">
        <v>135</v>
      </c>
      <c r="D72" s="13">
        <v>25170103</v>
      </c>
      <c r="E72" s="24">
        <v>40</v>
      </c>
      <c r="F72" s="12">
        <v>67</v>
      </c>
      <c r="G72" s="25">
        <v>45.890410958904113</v>
      </c>
    </row>
    <row r="73" spans="3:7" ht="17.45" customHeight="1" x14ac:dyDescent="0.3">
      <c r="C73" s="13" t="s">
        <v>96</v>
      </c>
      <c r="D73" s="13">
        <v>25170105</v>
      </c>
      <c r="E73" s="24">
        <v>40</v>
      </c>
      <c r="F73" s="12">
        <v>67</v>
      </c>
      <c r="G73" s="6">
        <v>45.890410958904113</v>
      </c>
    </row>
    <row r="74" spans="3:7" ht="17.45" customHeight="1" x14ac:dyDescent="0.3">
      <c r="C74" s="13" t="s">
        <v>76</v>
      </c>
      <c r="D74" s="13">
        <v>25170083</v>
      </c>
      <c r="E74" s="24">
        <v>37.5</v>
      </c>
      <c r="F74" s="12">
        <v>70</v>
      </c>
      <c r="G74" s="25">
        <v>47.945205479452049</v>
      </c>
    </row>
    <row r="75" spans="3:7" ht="17.45" customHeight="1" x14ac:dyDescent="0.3">
      <c r="C75" s="13" t="s">
        <v>127</v>
      </c>
      <c r="D75" s="13">
        <v>25170089</v>
      </c>
      <c r="E75" s="24">
        <v>37.5</v>
      </c>
      <c r="F75" s="12">
        <v>70</v>
      </c>
      <c r="G75" s="25">
        <v>47.945205479452049</v>
      </c>
    </row>
    <row r="76" spans="3:7" ht="17.45" customHeight="1" x14ac:dyDescent="0.3">
      <c r="C76" s="13" t="s">
        <v>44</v>
      </c>
      <c r="D76" s="13">
        <v>25170032</v>
      </c>
      <c r="E76" s="24">
        <v>35</v>
      </c>
      <c r="F76" s="12">
        <v>72</v>
      </c>
      <c r="G76" s="6">
        <v>80</v>
      </c>
    </row>
    <row r="77" spans="3:7" ht="17.45" customHeight="1" x14ac:dyDescent="0.3">
      <c r="C77" s="13" t="s">
        <v>60</v>
      </c>
      <c r="D77" s="13">
        <v>25170076</v>
      </c>
      <c r="E77" s="24">
        <v>35</v>
      </c>
      <c r="F77" s="12">
        <v>72</v>
      </c>
      <c r="G77" s="25">
        <v>49.315068493150683</v>
      </c>
    </row>
    <row r="78" spans="3:7" ht="17.45" customHeight="1" x14ac:dyDescent="0.3">
      <c r="C78" s="13" t="s">
        <v>58</v>
      </c>
      <c r="D78" s="13">
        <v>25170052</v>
      </c>
      <c r="E78" s="24">
        <v>17.5</v>
      </c>
      <c r="F78" s="12">
        <v>74</v>
      </c>
      <c r="G78" s="6">
        <v>82.222222222222214</v>
      </c>
    </row>
    <row r="79" spans="3:7" ht="17.45" customHeight="1" x14ac:dyDescent="0.3">
      <c r="C79" s="13" t="s">
        <v>46</v>
      </c>
      <c r="D79" s="13">
        <v>25170001</v>
      </c>
      <c r="E79" s="24">
        <v>0</v>
      </c>
      <c r="F79" s="44">
        <v>75</v>
      </c>
      <c r="G79" s="6">
        <v>83.333333333333343</v>
      </c>
    </row>
    <row r="80" spans="3:7" x14ac:dyDescent="0.3">
      <c r="C80" s="13" t="s">
        <v>62</v>
      </c>
      <c r="D80" s="13">
        <v>25170005</v>
      </c>
      <c r="E80" s="24">
        <v>0</v>
      </c>
      <c r="F80" s="44">
        <v>75</v>
      </c>
      <c r="G80" s="6">
        <v>83.333333333333343</v>
      </c>
    </row>
    <row r="81" spans="3:7" x14ac:dyDescent="0.3">
      <c r="C81" s="13" t="s">
        <v>53</v>
      </c>
      <c r="D81" s="13">
        <v>25170007</v>
      </c>
      <c r="E81" s="24">
        <v>0</v>
      </c>
      <c r="F81" s="44">
        <v>75</v>
      </c>
      <c r="G81" s="6">
        <v>83.333333333333343</v>
      </c>
    </row>
    <row r="82" spans="3:7" x14ac:dyDescent="0.3">
      <c r="C82" s="13" t="s">
        <v>100</v>
      </c>
      <c r="D82" s="13">
        <v>25170008</v>
      </c>
      <c r="E82" s="24">
        <v>0</v>
      </c>
      <c r="F82" s="44">
        <v>75</v>
      </c>
      <c r="G82" s="6">
        <v>83.333333333333343</v>
      </c>
    </row>
    <row r="83" spans="3:7" x14ac:dyDescent="0.3">
      <c r="C83" s="13" t="s">
        <v>101</v>
      </c>
      <c r="D83" s="13">
        <v>25170009</v>
      </c>
      <c r="E83" s="24">
        <v>0</v>
      </c>
      <c r="F83" s="44">
        <v>75</v>
      </c>
      <c r="G83" s="6">
        <v>83.333333333333343</v>
      </c>
    </row>
    <row r="84" spans="3:7" x14ac:dyDescent="0.3">
      <c r="C84" s="13" t="s">
        <v>41</v>
      </c>
      <c r="D84" s="13">
        <v>25170011</v>
      </c>
      <c r="E84" s="24">
        <v>0</v>
      </c>
      <c r="F84" s="44">
        <v>75</v>
      </c>
      <c r="G84" s="6">
        <v>83.333333333333343</v>
      </c>
    </row>
    <row r="85" spans="3:7" x14ac:dyDescent="0.3">
      <c r="C85" s="13" t="s">
        <v>84</v>
      </c>
      <c r="D85" s="13">
        <v>25170015</v>
      </c>
      <c r="E85" s="24">
        <v>0</v>
      </c>
      <c r="F85" s="44">
        <v>75</v>
      </c>
      <c r="G85" s="6">
        <v>83.333333333333343</v>
      </c>
    </row>
    <row r="86" spans="3:7" x14ac:dyDescent="0.3">
      <c r="C86" s="13" t="s">
        <v>79</v>
      </c>
      <c r="D86" s="13">
        <v>25170021</v>
      </c>
      <c r="E86" s="24">
        <v>0</v>
      </c>
      <c r="F86" s="44">
        <v>75</v>
      </c>
      <c r="G86" s="6">
        <v>83.333333333333343</v>
      </c>
    </row>
    <row r="87" spans="3:7" x14ac:dyDescent="0.3">
      <c r="C87" s="13" t="s">
        <v>31</v>
      </c>
      <c r="D87" s="13">
        <v>25170026</v>
      </c>
      <c r="E87" s="24">
        <v>0</v>
      </c>
      <c r="F87" s="44">
        <v>75</v>
      </c>
      <c r="G87" s="6">
        <v>83.333333333333343</v>
      </c>
    </row>
    <row r="88" spans="3:7" x14ac:dyDescent="0.3">
      <c r="C88" s="13" t="s">
        <v>113</v>
      </c>
      <c r="D88" s="13">
        <v>25170030</v>
      </c>
      <c r="E88" s="24">
        <v>0</v>
      </c>
      <c r="F88" s="44">
        <v>75</v>
      </c>
      <c r="G88" s="6">
        <v>83.333333333333343</v>
      </c>
    </row>
    <row r="89" spans="3:7" x14ac:dyDescent="0.3">
      <c r="C89" s="13" t="s">
        <v>114</v>
      </c>
      <c r="D89" s="13">
        <v>25170033</v>
      </c>
      <c r="E89" s="24">
        <v>0</v>
      </c>
      <c r="F89" s="44">
        <v>75</v>
      </c>
      <c r="G89" s="6">
        <v>83.333333333333343</v>
      </c>
    </row>
    <row r="90" spans="3:7" x14ac:dyDescent="0.3">
      <c r="C90" s="13" t="s">
        <v>63</v>
      </c>
      <c r="D90" s="13">
        <v>25170034</v>
      </c>
      <c r="E90" s="24">
        <v>0</v>
      </c>
      <c r="F90" s="44">
        <v>75</v>
      </c>
      <c r="G90" s="6">
        <v>83.333333333333343</v>
      </c>
    </row>
    <row r="91" spans="3:7" x14ac:dyDescent="0.3">
      <c r="C91" s="13" t="s">
        <v>33</v>
      </c>
      <c r="D91" s="13">
        <v>25170043</v>
      </c>
      <c r="E91" s="24">
        <v>0</v>
      </c>
      <c r="F91" s="44">
        <v>75</v>
      </c>
      <c r="G91" s="6">
        <v>83.333333333333343</v>
      </c>
    </row>
    <row r="92" spans="3:7" x14ac:dyDescent="0.3">
      <c r="C92" s="13" t="s">
        <v>61</v>
      </c>
      <c r="D92" s="13">
        <v>25170046</v>
      </c>
      <c r="E92" s="24">
        <v>0</v>
      </c>
      <c r="F92" s="44">
        <v>75</v>
      </c>
      <c r="G92" s="6">
        <v>83.333333333333343</v>
      </c>
    </row>
    <row r="93" spans="3:7" x14ac:dyDescent="0.3">
      <c r="C93" s="13" t="s">
        <v>69</v>
      </c>
      <c r="D93" s="13">
        <v>25170047</v>
      </c>
      <c r="E93" s="24">
        <v>0</v>
      </c>
      <c r="F93" s="44">
        <v>75</v>
      </c>
      <c r="G93" s="6">
        <v>83.333333333333343</v>
      </c>
    </row>
    <row r="94" spans="3:7" x14ac:dyDescent="0.3">
      <c r="C94" s="13" t="s">
        <v>42</v>
      </c>
      <c r="D94" s="13">
        <v>25170048</v>
      </c>
      <c r="E94" s="24">
        <v>0</v>
      </c>
      <c r="F94" s="44">
        <v>75</v>
      </c>
      <c r="G94" s="6">
        <v>83.333333333333343</v>
      </c>
    </row>
    <row r="95" spans="3:7" x14ac:dyDescent="0.3">
      <c r="C95" s="13" t="s">
        <v>91</v>
      </c>
      <c r="D95" s="13">
        <v>25170056</v>
      </c>
      <c r="E95" s="24">
        <v>0</v>
      </c>
      <c r="F95" s="44">
        <v>75</v>
      </c>
      <c r="G95" s="6">
        <v>83.333333333333343</v>
      </c>
    </row>
    <row r="96" spans="3:7" x14ac:dyDescent="0.3">
      <c r="C96" s="13" t="s">
        <v>93</v>
      </c>
      <c r="D96" s="13">
        <v>25170061</v>
      </c>
      <c r="E96" s="24">
        <v>0</v>
      </c>
      <c r="F96" s="44">
        <v>75</v>
      </c>
      <c r="G96" s="6">
        <v>83.333333333333343</v>
      </c>
    </row>
    <row r="97" spans="3:7" x14ac:dyDescent="0.3">
      <c r="C97" s="13" t="s">
        <v>67</v>
      </c>
      <c r="D97" s="13">
        <v>25170063</v>
      </c>
      <c r="E97" s="24">
        <v>0</v>
      </c>
      <c r="F97" s="44">
        <v>75</v>
      </c>
      <c r="G97" s="25">
        <v>83.333333333333343</v>
      </c>
    </row>
    <row r="98" spans="3:7" x14ac:dyDescent="0.3">
      <c r="C98" s="13" t="s">
        <v>121</v>
      </c>
      <c r="D98" s="13">
        <v>25170067</v>
      </c>
      <c r="E98" s="24">
        <v>0</v>
      </c>
      <c r="F98" s="44">
        <v>75</v>
      </c>
      <c r="G98" s="25">
        <v>83.333333333333343</v>
      </c>
    </row>
    <row r="99" spans="3:7" x14ac:dyDescent="0.3">
      <c r="C99" s="13" t="s">
        <v>45</v>
      </c>
      <c r="D99" s="13">
        <v>25170068</v>
      </c>
      <c r="E99" s="24">
        <v>0</v>
      </c>
      <c r="F99" s="44">
        <v>75</v>
      </c>
      <c r="G99" s="25">
        <v>83.333333333333343</v>
      </c>
    </row>
    <row r="100" spans="3:7" x14ac:dyDescent="0.3">
      <c r="C100" s="13" t="s">
        <v>35</v>
      </c>
      <c r="D100" s="13">
        <v>25170072</v>
      </c>
      <c r="E100" s="24">
        <v>0</v>
      </c>
      <c r="F100" s="44">
        <v>75</v>
      </c>
      <c r="G100" s="25">
        <v>83.333333333333343</v>
      </c>
    </row>
    <row r="101" spans="3:7" x14ac:dyDescent="0.3">
      <c r="C101" s="13" t="s">
        <v>85</v>
      </c>
      <c r="D101" s="13">
        <v>25170075</v>
      </c>
      <c r="E101" s="24">
        <v>0</v>
      </c>
      <c r="F101" s="44">
        <v>75</v>
      </c>
      <c r="G101" s="25">
        <v>51.369863013698634</v>
      </c>
    </row>
    <row r="102" spans="3:7" x14ac:dyDescent="0.3">
      <c r="C102" s="13" t="s">
        <v>125</v>
      </c>
      <c r="D102" s="13">
        <v>25170085</v>
      </c>
      <c r="E102" s="24">
        <v>0</v>
      </c>
      <c r="F102" s="44">
        <v>75</v>
      </c>
      <c r="G102" s="25">
        <v>51.369863013698634</v>
      </c>
    </row>
    <row r="103" spans="3:7" x14ac:dyDescent="0.3">
      <c r="C103" s="13" t="s">
        <v>30</v>
      </c>
      <c r="D103" s="13">
        <v>25170086</v>
      </c>
      <c r="E103" s="24">
        <v>0</v>
      </c>
      <c r="F103" s="44">
        <v>75</v>
      </c>
      <c r="G103" s="25">
        <v>51.369863013698634</v>
      </c>
    </row>
    <row r="104" spans="3:7" x14ac:dyDescent="0.3">
      <c r="C104" s="13" t="s">
        <v>126</v>
      </c>
      <c r="D104" s="13">
        <v>25170087</v>
      </c>
      <c r="E104" s="24">
        <v>0</v>
      </c>
      <c r="F104" s="44">
        <v>75</v>
      </c>
      <c r="G104" s="25">
        <v>51.369863013698634</v>
      </c>
    </row>
    <row r="105" spans="3:7" x14ac:dyDescent="0.3">
      <c r="C105" s="13" t="s">
        <v>43</v>
      </c>
      <c r="D105" s="13">
        <v>25170096</v>
      </c>
      <c r="E105" s="24">
        <v>0</v>
      </c>
      <c r="F105" s="44">
        <v>75</v>
      </c>
      <c r="G105" s="25">
        <v>51.369863013698634</v>
      </c>
    </row>
    <row r="106" spans="3:7" x14ac:dyDescent="0.3">
      <c r="C106" s="13" t="s">
        <v>102</v>
      </c>
      <c r="D106" s="13">
        <v>25170097</v>
      </c>
      <c r="E106" s="24">
        <v>0</v>
      </c>
      <c r="F106" s="44">
        <v>75</v>
      </c>
      <c r="G106" s="25">
        <v>51.369863013698634</v>
      </c>
    </row>
    <row r="107" spans="3:7" x14ac:dyDescent="0.3">
      <c r="C107" s="13" t="s">
        <v>132</v>
      </c>
      <c r="D107" s="13">
        <v>25170099</v>
      </c>
      <c r="E107" s="24">
        <v>0</v>
      </c>
      <c r="F107" s="44">
        <v>75</v>
      </c>
      <c r="G107" s="25">
        <v>51.369863013698634</v>
      </c>
    </row>
    <row r="108" spans="3:7" x14ac:dyDescent="0.3">
      <c r="C108" s="13" t="s">
        <v>88</v>
      </c>
      <c r="D108" s="13">
        <v>25170100</v>
      </c>
      <c r="E108" s="24">
        <v>0</v>
      </c>
      <c r="F108" s="44">
        <v>75</v>
      </c>
      <c r="G108" s="25">
        <v>51.369863013698634</v>
      </c>
    </row>
    <row r="109" spans="3:7" x14ac:dyDescent="0.3">
      <c r="C109" s="13" t="s">
        <v>134</v>
      </c>
      <c r="D109" s="13">
        <v>25170102</v>
      </c>
      <c r="E109" s="24">
        <v>0</v>
      </c>
      <c r="F109" s="44">
        <v>75</v>
      </c>
      <c r="G109" s="25">
        <v>51.369863013698634</v>
      </c>
    </row>
  </sheetData>
  <sortState xmlns:xlrd2="http://schemas.microsoft.com/office/spreadsheetml/2017/richdata2" ref="C5:G109">
    <sortCondition descending="1" ref="E5:E109"/>
  </sortState>
  <mergeCells count="1">
    <mergeCell ref="C1:T2"/>
  </mergeCells>
  <phoneticPr fontId="1" type="noConversion"/>
  <pageMargins left="1.62" right="0.9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workbookViewId="0">
      <selection activeCell="A49" sqref="A1:K49"/>
    </sheetView>
  </sheetViews>
  <sheetFormatPr defaultRowHeight="15" x14ac:dyDescent="0.3"/>
  <cols>
    <col min="1" max="3" width="9" style="14"/>
    <col min="4" max="4" width="9" style="14" bestFit="1" customWidth="1"/>
    <col min="5" max="9" width="9" style="14" customWidth="1"/>
    <col min="10" max="10" width="11.75" style="14" bestFit="1" customWidth="1"/>
    <col min="11" max="16384" width="9" style="14"/>
  </cols>
  <sheetData>
    <row r="2" spans="2:10" ht="27.75" x14ac:dyDescent="0.3">
      <c r="B2" s="49" t="s">
        <v>147</v>
      </c>
      <c r="C2" s="49"/>
      <c r="D2" s="49"/>
      <c r="E2" s="49"/>
      <c r="F2" s="49"/>
      <c r="G2" s="49"/>
      <c r="H2" s="49"/>
      <c r="I2" s="49"/>
      <c r="J2" s="49"/>
    </row>
    <row r="3" spans="2:10" ht="7.5" customHeight="1" x14ac:dyDescent="0.3">
      <c r="B3" s="35"/>
      <c r="C3" s="35"/>
      <c r="D3" s="35"/>
      <c r="E3" s="35"/>
      <c r="F3" s="35"/>
      <c r="G3" s="35"/>
      <c r="H3" s="35"/>
      <c r="I3" s="35"/>
    </row>
    <row r="4" spans="2:10" x14ac:dyDescent="0.3">
      <c r="B4" s="18" t="s">
        <v>15</v>
      </c>
      <c r="C4" s="30" t="s">
        <v>16</v>
      </c>
      <c r="E4" s="18" t="s">
        <v>4</v>
      </c>
      <c r="F4" s="30">
        <f>[1]전체통계표!Z51</f>
        <v>105</v>
      </c>
      <c r="G4" s="18" t="s">
        <v>17</v>
      </c>
      <c r="H4" s="34">
        <v>55.5</v>
      </c>
      <c r="I4" s="18" t="s">
        <v>18</v>
      </c>
      <c r="J4" s="30">
        <v>40</v>
      </c>
    </row>
    <row r="5" spans="2:10" ht="9" customHeight="1" x14ac:dyDescent="0.3">
      <c r="B5" s="36"/>
      <c r="C5" s="36"/>
      <c r="D5" s="36"/>
      <c r="E5" s="15"/>
      <c r="F5" s="36"/>
      <c r="G5" s="36"/>
      <c r="H5" s="36"/>
      <c r="I5" s="36"/>
    </row>
    <row r="6" spans="2:10" x14ac:dyDescent="0.3">
      <c r="B6" s="18" t="s">
        <v>12</v>
      </c>
      <c r="C6" s="18" t="s">
        <v>13</v>
      </c>
      <c r="D6" s="18" t="s">
        <v>23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 t="s">
        <v>14</v>
      </c>
    </row>
    <row r="7" spans="2:10" x14ac:dyDescent="0.3">
      <c r="B7" s="24">
        <v>1</v>
      </c>
      <c r="C7" s="24">
        <v>2.5</v>
      </c>
      <c r="D7" s="37">
        <f>15/75*100</f>
        <v>20</v>
      </c>
      <c r="E7" s="24">
        <v>3</v>
      </c>
      <c r="F7" s="24">
        <v>18</v>
      </c>
      <c r="G7" s="24">
        <v>17</v>
      </c>
      <c r="H7" s="24">
        <v>21</v>
      </c>
      <c r="I7" s="24">
        <v>15</v>
      </c>
      <c r="J7" s="38" t="s">
        <v>26</v>
      </c>
    </row>
    <row r="8" spans="2:10" x14ac:dyDescent="0.3">
      <c r="B8" s="24">
        <v>2</v>
      </c>
      <c r="C8" s="24">
        <v>2.5</v>
      </c>
      <c r="D8" s="37">
        <f>49/75*100</f>
        <v>65.333333333333329</v>
      </c>
      <c r="E8" s="24">
        <v>2</v>
      </c>
      <c r="F8" s="24">
        <v>4</v>
      </c>
      <c r="G8" s="24">
        <v>5</v>
      </c>
      <c r="H8" s="24">
        <v>14</v>
      </c>
      <c r="I8" s="24">
        <v>49</v>
      </c>
      <c r="J8" s="38" t="s">
        <v>24</v>
      </c>
    </row>
    <row r="9" spans="2:10" x14ac:dyDescent="0.3">
      <c r="B9" s="24">
        <v>3</v>
      </c>
      <c r="C9" s="24">
        <v>2.5</v>
      </c>
      <c r="D9" s="37">
        <f>38/75*100</f>
        <v>50.666666666666671</v>
      </c>
      <c r="E9" s="24">
        <v>0</v>
      </c>
      <c r="F9" s="24">
        <v>1</v>
      </c>
      <c r="G9" s="24">
        <v>31</v>
      </c>
      <c r="H9" s="24">
        <v>38</v>
      </c>
      <c r="I9" s="24">
        <v>4</v>
      </c>
      <c r="J9" s="38" t="s">
        <v>26</v>
      </c>
    </row>
    <row r="10" spans="2:10" x14ac:dyDescent="0.3">
      <c r="B10" s="24">
        <v>4</v>
      </c>
      <c r="C10" s="24">
        <v>2.5</v>
      </c>
      <c r="D10" s="37">
        <f>16/75*100</f>
        <v>21.333333333333336</v>
      </c>
      <c r="E10" s="24">
        <v>5</v>
      </c>
      <c r="F10" s="24">
        <v>6</v>
      </c>
      <c r="G10" s="24">
        <v>16</v>
      </c>
      <c r="H10" s="24">
        <v>10</v>
      </c>
      <c r="I10" s="24">
        <v>37</v>
      </c>
      <c r="J10" s="38" t="s">
        <v>26</v>
      </c>
    </row>
    <row r="11" spans="2:10" x14ac:dyDescent="0.3">
      <c r="B11" s="24">
        <v>5</v>
      </c>
      <c r="C11" s="24">
        <v>2.5</v>
      </c>
      <c r="D11" s="37">
        <f>53/75*100</f>
        <v>70.666666666666671</v>
      </c>
      <c r="E11" s="24">
        <v>53</v>
      </c>
      <c r="F11" s="24">
        <v>4</v>
      </c>
      <c r="G11" s="24">
        <v>14</v>
      </c>
      <c r="H11" s="24">
        <v>1</v>
      </c>
      <c r="I11" s="24">
        <v>2</v>
      </c>
      <c r="J11" s="38" t="s">
        <v>24</v>
      </c>
    </row>
    <row r="12" spans="2:10" x14ac:dyDescent="0.3">
      <c r="B12" s="24">
        <v>6</v>
      </c>
      <c r="C12" s="24">
        <v>2.5</v>
      </c>
      <c r="D12" s="37">
        <f>58/75*100</f>
        <v>77.333333333333329</v>
      </c>
      <c r="E12" s="24">
        <v>2</v>
      </c>
      <c r="F12" s="24">
        <v>2</v>
      </c>
      <c r="G12" s="24">
        <v>58</v>
      </c>
      <c r="H12" s="24">
        <v>10</v>
      </c>
      <c r="I12" s="24">
        <v>2</v>
      </c>
      <c r="J12" s="38" t="s">
        <v>24</v>
      </c>
    </row>
    <row r="13" spans="2:10" x14ac:dyDescent="0.3">
      <c r="B13" s="24">
        <v>7</v>
      </c>
      <c r="C13" s="24">
        <v>2.5</v>
      </c>
      <c r="D13" s="37">
        <f>40/75*100</f>
        <v>53.333333333333336</v>
      </c>
      <c r="E13" s="24">
        <v>40</v>
      </c>
      <c r="F13" s="24">
        <v>11</v>
      </c>
      <c r="G13" s="24">
        <v>7</v>
      </c>
      <c r="H13" s="24">
        <v>3</v>
      </c>
      <c r="I13" s="24">
        <v>13</v>
      </c>
      <c r="J13" s="38" t="s">
        <v>24</v>
      </c>
    </row>
    <row r="14" spans="2:10" x14ac:dyDescent="0.3">
      <c r="B14" s="24">
        <v>8</v>
      </c>
      <c r="C14" s="24">
        <v>2.5</v>
      </c>
      <c r="D14" s="37">
        <f>60/75*100</f>
        <v>80</v>
      </c>
      <c r="E14" s="24">
        <v>0</v>
      </c>
      <c r="F14" s="24">
        <v>0</v>
      </c>
      <c r="G14" s="24">
        <v>2</v>
      </c>
      <c r="H14" s="24">
        <v>60</v>
      </c>
      <c r="I14" s="24">
        <v>12</v>
      </c>
      <c r="J14" s="38" t="s">
        <v>24</v>
      </c>
    </row>
    <row r="15" spans="2:10" x14ac:dyDescent="0.3">
      <c r="B15" s="24">
        <v>9</v>
      </c>
      <c r="C15" s="24">
        <v>2.5</v>
      </c>
      <c r="D15" s="37">
        <f>34/75*100</f>
        <v>45.333333333333329</v>
      </c>
      <c r="E15" s="24">
        <v>1</v>
      </c>
      <c r="F15" s="24">
        <v>7</v>
      </c>
      <c r="G15" s="24">
        <v>5</v>
      </c>
      <c r="H15" s="24">
        <v>34</v>
      </c>
      <c r="I15" s="24">
        <v>27</v>
      </c>
      <c r="J15" s="38" t="s">
        <v>24</v>
      </c>
    </row>
    <row r="16" spans="2:10" x14ac:dyDescent="0.3">
      <c r="B16" s="24">
        <v>10</v>
      </c>
      <c r="C16" s="24">
        <v>2.5</v>
      </c>
      <c r="D16" s="37">
        <f>38/75*100</f>
        <v>50.666666666666671</v>
      </c>
      <c r="E16" s="24">
        <v>0</v>
      </c>
      <c r="F16" s="24">
        <v>7</v>
      </c>
      <c r="G16" s="24">
        <v>10</v>
      </c>
      <c r="H16" s="24">
        <v>19</v>
      </c>
      <c r="I16" s="24">
        <v>38</v>
      </c>
      <c r="J16" s="38" t="s">
        <v>24</v>
      </c>
    </row>
    <row r="17" spans="2:10" x14ac:dyDescent="0.3">
      <c r="B17" s="24">
        <v>11</v>
      </c>
      <c r="C17" s="24">
        <v>2.5</v>
      </c>
      <c r="D17" s="37">
        <f>53/75*100</f>
        <v>70.666666666666671</v>
      </c>
      <c r="E17" s="24">
        <v>53</v>
      </c>
      <c r="F17" s="24">
        <v>1</v>
      </c>
      <c r="G17" s="24">
        <v>10</v>
      </c>
      <c r="H17" s="24">
        <v>6</v>
      </c>
      <c r="I17" s="24">
        <v>4</v>
      </c>
      <c r="J17" s="38" t="s">
        <v>24</v>
      </c>
    </row>
    <row r="18" spans="2:10" x14ac:dyDescent="0.3">
      <c r="B18" s="24">
        <v>12</v>
      </c>
      <c r="C18" s="24">
        <v>2.5</v>
      </c>
      <c r="D18" s="37">
        <f>52/75*100</f>
        <v>69.333333333333343</v>
      </c>
      <c r="E18" s="24">
        <v>8</v>
      </c>
      <c r="F18" s="24">
        <v>52</v>
      </c>
      <c r="G18" s="24">
        <v>8</v>
      </c>
      <c r="H18" s="24">
        <v>2</v>
      </c>
      <c r="I18" s="24">
        <v>4</v>
      </c>
      <c r="J18" s="38" t="s">
        <v>24</v>
      </c>
    </row>
    <row r="19" spans="2:10" x14ac:dyDescent="0.3">
      <c r="B19" s="24">
        <v>13</v>
      </c>
      <c r="C19" s="24">
        <v>2.5</v>
      </c>
      <c r="D19" s="37">
        <f>51/75*100</f>
        <v>68</v>
      </c>
      <c r="E19" s="24">
        <v>51</v>
      </c>
      <c r="F19" s="24">
        <v>6</v>
      </c>
      <c r="G19" s="24">
        <v>12</v>
      </c>
      <c r="H19" s="24">
        <v>4</v>
      </c>
      <c r="I19" s="24">
        <v>1</v>
      </c>
      <c r="J19" s="38" t="s">
        <v>24</v>
      </c>
    </row>
    <row r="20" spans="2:10" x14ac:dyDescent="0.3">
      <c r="B20" s="24">
        <v>14</v>
      </c>
      <c r="C20" s="24">
        <v>2.5</v>
      </c>
      <c r="D20" s="37">
        <f>58/75*100</f>
        <v>77.333333333333329</v>
      </c>
      <c r="E20" s="24">
        <v>58</v>
      </c>
      <c r="F20" s="24">
        <v>1</v>
      </c>
      <c r="G20" s="24">
        <v>5</v>
      </c>
      <c r="H20" s="24">
        <v>1</v>
      </c>
      <c r="I20" s="24">
        <v>9</v>
      </c>
      <c r="J20" s="38" t="s">
        <v>24</v>
      </c>
    </row>
    <row r="21" spans="2:10" x14ac:dyDescent="0.3">
      <c r="B21" s="24">
        <v>15</v>
      </c>
      <c r="C21" s="24">
        <v>2.5</v>
      </c>
      <c r="D21" s="37">
        <f>54/75*100</f>
        <v>72</v>
      </c>
      <c r="E21" s="24">
        <v>6</v>
      </c>
      <c r="F21" s="24">
        <v>54</v>
      </c>
      <c r="G21" s="24">
        <v>7</v>
      </c>
      <c r="H21" s="24">
        <v>7</v>
      </c>
      <c r="I21" s="24">
        <v>0</v>
      </c>
      <c r="J21" s="38" t="s">
        <v>24</v>
      </c>
    </row>
    <row r="22" spans="2:10" x14ac:dyDescent="0.3">
      <c r="B22" s="24">
        <v>16</v>
      </c>
      <c r="C22" s="24">
        <v>2.5</v>
      </c>
      <c r="D22" s="37">
        <f>31/75*100</f>
        <v>41.333333333333336</v>
      </c>
      <c r="E22" s="24">
        <v>2</v>
      </c>
      <c r="F22" s="24">
        <v>14</v>
      </c>
      <c r="G22" s="24">
        <v>15</v>
      </c>
      <c r="H22" s="24">
        <v>31</v>
      </c>
      <c r="I22" s="24">
        <v>12</v>
      </c>
      <c r="J22" s="38" t="s">
        <v>24</v>
      </c>
    </row>
    <row r="23" spans="2:10" x14ac:dyDescent="0.3">
      <c r="B23" s="24">
        <v>17</v>
      </c>
      <c r="C23" s="24">
        <v>2.5</v>
      </c>
      <c r="D23" s="37">
        <f>63/75*100</f>
        <v>84</v>
      </c>
      <c r="E23" s="24">
        <v>0</v>
      </c>
      <c r="F23" s="24">
        <v>1</v>
      </c>
      <c r="G23" s="24">
        <v>63</v>
      </c>
      <c r="H23" s="24">
        <v>6</v>
      </c>
      <c r="I23" s="24">
        <v>4</v>
      </c>
      <c r="J23" s="38" t="s">
        <v>24</v>
      </c>
    </row>
    <row r="24" spans="2:10" x14ac:dyDescent="0.3">
      <c r="B24" s="24">
        <v>18</v>
      </c>
      <c r="C24" s="24">
        <v>2.5</v>
      </c>
      <c r="D24" s="37">
        <f>48/75*100</f>
        <v>64</v>
      </c>
      <c r="E24" s="24">
        <v>48</v>
      </c>
      <c r="F24" s="24">
        <v>4</v>
      </c>
      <c r="G24" s="24">
        <v>2</v>
      </c>
      <c r="H24" s="24">
        <v>10</v>
      </c>
      <c r="I24" s="24">
        <v>10</v>
      </c>
      <c r="J24" s="38" t="s">
        <v>24</v>
      </c>
    </row>
    <row r="25" spans="2:10" x14ac:dyDescent="0.3">
      <c r="B25" s="24">
        <v>19</v>
      </c>
      <c r="C25" s="24">
        <v>2.5</v>
      </c>
      <c r="D25" s="37">
        <f>50/75*100</f>
        <v>66.666666666666657</v>
      </c>
      <c r="E25" s="24">
        <v>11</v>
      </c>
      <c r="F25" s="24">
        <v>50</v>
      </c>
      <c r="G25" s="24">
        <v>9</v>
      </c>
      <c r="H25" s="24">
        <v>2</v>
      </c>
      <c r="I25" s="24">
        <v>2</v>
      </c>
      <c r="J25" s="38" t="s">
        <v>24</v>
      </c>
    </row>
    <row r="26" spans="2:10" x14ac:dyDescent="0.3">
      <c r="B26" s="24">
        <v>20</v>
      </c>
      <c r="C26" s="24">
        <v>2.5</v>
      </c>
      <c r="D26" s="37">
        <f>51/75*100</f>
        <v>68</v>
      </c>
      <c r="E26" s="24">
        <v>51</v>
      </c>
      <c r="F26" s="24">
        <v>7</v>
      </c>
      <c r="G26" s="24">
        <v>6</v>
      </c>
      <c r="H26" s="24">
        <v>1</v>
      </c>
      <c r="I26" s="24">
        <v>9</v>
      </c>
      <c r="J26" s="38" t="s">
        <v>24</v>
      </c>
    </row>
    <row r="27" spans="2:10" x14ac:dyDescent="0.3">
      <c r="B27" s="24">
        <v>21</v>
      </c>
      <c r="C27" s="24">
        <v>2.5</v>
      </c>
      <c r="D27" s="37">
        <f>29/75*100</f>
        <v>38.666666666666664</v>
      </c>
      <c r="E27" s="24">
        <v>12</v>
      </c>
      <c r="F27" s="24">
        <v>29</v>
      </c>
      <c r="G27" s="24">
        <v>7</v>
      </c>
      <c r="H27" s="24">
        <v>9</v>
      </c>
      <c r="I27" s="24">
        <v>16</v>
      </c>
      <c r="J27" s="38" t="s">
        <v>24</v>
      </c>
    </row>
    <row r="28" spans="2:10" x14ac:dyDescent="0.3">
      <c r="B28" s="24">
        <v>22</v>
      </c>
      <c r="C28" s="24">
        <v>2.5</v>
      </c>
      <c r="D28" s="37">
        <f>66/75*100</f>
        <v>88</v>
      </c>
      <c r="E28" s="24">
        <v>1</v>
      </c>
      <c r="F28" s="24">
        <v>66</v>
      </c>
      <c r="G28" s="24">
        <v>2</v>
      </c>
      <c r="H28" s="24">
        <v>2</v>
      </c>
      <c r="I28" s="24">
        <v>2</v>
      </c>
      <c r="J28" s="38" t="s">
        <v>24</v>
      </c>
    </row>
    <row r="29" spans="2:10" x14ac:dyDescent="0.3">
      <c r="B29" s="24">
        <v>23</v>
      </c>
      <c r="C29" s="24">
        <v>2.5</v>
      </c>
      <c r="D29" s="37">
        <f>60/75*100</f>
        <v>80</v>
      </c>
      <c r="E29" s="24">
        <v>1</v>
      </c>
      <c r="F29" s="24">
        <v>8</v>
      </c>
      <c r="G29" s="24">
        <v>60</v>
      </c>
      <c r="H29" s="24">
        <v>3</v>
      </c>
      <c r="I29" s="24">
        <v>1</v>
      </c>
      <c r="J29" s="38" t="s">
        <v>24</v>
      </c>
    </row>
    <row r="30" spans="2:10" x14ac:dyDescent="0.3">
      <c r="B30" s="24">
        <v>24</v>
      </c>
      <c r="C30" s="24">
        <v>2.5</v>
      </c>
      <c r="D30" s="37">
        <f>21/75*100</f>
        <v>28.000000000000004</v>
      </c>
      <c r="E30" s="24">
        <v>21</v>
      </c>
      <c r="F30" s="24">
        <v>5</v>
      </c>
      <c r="G30" s="24">
        <v>8</v>
      </c>
      <c r="H30" s="24">
        <v>36</v>
      </c>
      <c r="I30" s="24">
        <v>3</v>
      </c>
      <c r="J30" s="38" t="s">
        <v>24</v>
      </c>
    </row>
    <row r="31" spans="2:10" x14ac:dyDescent="0.3">
      <c r="B31" s="24">
        <v>25</v>
      </c>
      <c r="C31" s="24">
        <v>2.5</v>
      </c>
      <c r="D31" s="37">
        <f>46/75*100</f>
        <v>61.333333333333329</v>
      </c>
      <c r="E31" s="24">
        <v>9</v>
      </c>
      <c r="F31" s="24">
        <v>10</v>
      </c>
      <c r="G31" s="24">
        <v>2</v>
      </c>
      <c r="H31" s="24">
        <v>6</v>
      </c>
      <c r="I31" s="24">
        <v>46</v>
      </c>
      <c r="J31" s="38" t="s">
        <v>24</v>
      </c>
    </row>
    <row r="32" spans="2:10" x14ac:dyDescent="0.3">
      <c r="B32" s="24">
        <v>26</v>
      </c>
      <c r="C32" s="24">
        <v>2.5</v>
      </c>
      <c r="D32" s="37">
        <f>29/75*100</f>
        <v>38.666666666666664</v>
      </c>
      <c r="E32" s="24">
        <v>29</v>
      </c>
      <c r="F32" s="24">
        <v>1</v>
      </c>
      <c r="G32" s="24">
        <v>24</v>
      </c>
      <c r="H32" s="24">
        <v>3</v>
      </c>
      <c r="I32" s="24">
        <v>17</v>
      </c>
      <c r="J32" s="38" t="s">
        <v>25</v>
      </c>
    </row>
    <row r="33" spans="2:10" x14ac:dyDescent="0.3">
      <c r="B33" s="24">
        <v>27</v>
      </c>
      <c r="C33" s="24">
        <v>2.5</v>
      </c>
      <c r="D33" s="37">
        <f>43/75*100</f>
        <v>57.333333333333336</v>
      </c>
      <c r="E33" s="24">
        <v>10</v>
      </c>
      <c r="F33" s="24">
        <v>8</v>
      </c>
      <c r="G33" s="24">
        <v>12</v>
      </c>
      <c r="H33" s="24">
        <v>43</v>
      </c>
      <c r="I33" s="24">
        <v>1</v>
      </c>
      <c r="J33" s="38" t="s">
        <v>25</v>
      </c>
    </row>
    <row r="34" spans="2:10" x14ac:dyDescent="0.3">
      <c r="B34" s="24">
        <v>28</v>
      </c>
      <c r="C34" s="24">
        <v>2.5</v>
      </c>
      <c r="D34" s="37">
        <f>53/75*100</f>
        <v>70.666666666666671</v>
      </c>
      <c r="E34" s="24">
        <v>6</v>
      </c>
      <c r="F34" s="24">
        <v>0</v>
      </c>
      <c r="G34" s="24">
        <v>13</v>
      </c>
      <c r="H34" s="24">
        <v>53</v>
      </c>
      <c r="I34" s="24">
        <v>2</v>
      </c>
      <c r="J34" s="38" t="s">
        <v>25</v>
      </c>
    </row>
    <row r="35" spans="2:10" x14ac:dyDescent="0.3">
      <c r="B35" s="24">
        <v>29</v>
      </c>
      <c r="C35" s="24">
        <v>2.5</v>
      </c>
      <c r="D35" s="37">
        <f>28/75*100</f>
        <v>37.333333333333336</v>
      </c>
      <c r="E35" s="24">
        <v>20</v>
      </c>
      <c r="F35" s="24">
        <v>13</v>
      </c>
      <c r="G35" s="24">
        <v>8</v>
      </c>
      <c r="H35" s="24">
        <v>28</v>
      </c>
      <c r="I35" s="24">
        <v>5</v>
      </c>
      <c r="J35" s="38" t="s">
        <v>25</v>
      </c>
    </row>
    <row r="36" spans="2:10" x14ac:dyDescent="0.3">
      <c r="B36" s="24">
        <v>30</v>
      </c>
      <c r="C36" s="24">
        <v>2.5</v>
      </c>
      <c r="D36" s="37">
        <f>47/75*100</f>
        <v>62.666666666666671</v>
      </c>
      <c r="E36" s="24">
        <v>5</v>
      </c>
      <c r="F36" s="24">
        <v>12</v>
      </c>
      <c r="G36" s="24">
        <v>8</v>
      </c>
      <c r="H36" s="24">
        <v>2</v>
      </c>
      <c r="I36" s="24">
        <v>47</v>
      </c>
      <c r="J36" s="38" t="s">
        <v>25</v>
      </c>
    </row>
    <row r="37" spans="2:10" x14ac:dyDescent="0.3">
      <c r="B37" s="24">
        <v>31</v>
      </c>
      <c r="C37" s="24">
        <v>2.5</v>
      </c>
      <c r="D37" s="37">
        <f>52/75*100</f>
        <v>69.333333333333343</v>
      </c>
      <c r="E37" s="24">
        <v>1</v>
      </c>
      <c r="F37" s="24">
        <v>5</v>
      </c>
      <c r="G37" s="24">
        <v>5</v>
      </c>
      <c r="H37" s="24">
        <v>11</v>
      </c>
      <c r="I37" s="24">
        <v>52</v>
      </c>
      <c r="J37" s="38" t="s">
        <v>25</v>
      </c>
    </row>
    <row r="38" spans="2:10" x14ac:dyDescent="0.3">
      <c r="B38" s="24">
        <v>32</v>
      </c>
      <c r="C38" s="24">
        <v>2.5</v>
      </c>
      <c r="D38" s="37">
        <f>22/75*100</f>
        <v>29.333333333333332</v>
      </c>
      <c r="E38" s="24">
        <v>5</v>
      </c>
      <c r="F38" s="24">
        <v>22</v>
      </c>
      <c r="G38" s="24">
        <v>4</v>
      </c>
      <c r="H38" s="24">
        <v>26</v>
      </c>
      <c r="I38" s="24">
        <v>16</v>
      </c>
      <c r="J38" s="38" t="s">
        <v>25</v>
      </c>
    </row>
    <row r="39" spans="2:10" x14ac:dyDescent="0.3">
      <c r="B39" s="24">
        <v>33</v>
      </c>
      <c r="C39" s="24">
        <v>2.5</v>
      </c>
      <c r="D39" s="37">
        <f>43/75*100</f>
        <v>57.333333333333336</v>
      </c>
      <c r="E39" s="24">
        <v>0</v>
      </c>
      <c r="F39" s="24">
        <v>43</v>
      </c>
      <c r="G39" s="24">
        <v>13</v>
      </c>
      <c r="H39" s="24">
        <v>4</v>
      </c>
      <c r="I39" s="24">
        <v>14</v>
      </c>
      <c r="J39" s="38" t="s">
        <v>25</v>
      </c>
    </row>
    <row r="40" spans="2:10" x14ac:dyDescent="0.3">
      <c r="B40" s="24">
        <v>34</v>
      </c>
      <c r="C40" s="24">
        <v>2.5</v>
      </c>
      <c r="D40" s="37">
        <f>48/75*100</f>
        <v>64</v>
      </c>
      <c r="E40" s="24">
        <v>10</v>
      </c>
      <c r="F40" s="24">
        <v>8</v>
      </c>
      <c r="G40" s="24">
        <v>48</v>
      </c>
      <c r="H40" s="24">
        <v>1</v>
      </c>
      <c r="I40" s="24">
        <v>7</v>
      </c>
      <c r="J40" s="38" t="s">
        <v>25</v>
      </c>
    </row>
    <row r="41" spans="2:10" x14ac:dyDescent="0.3">
      <c r="B41" s="24">
        <v>35</v>
      </c>
      <c r="C41" s="24">
        <v>2.5</v>
      </c>
      <c r="D41" s="37">
        <f>40/75*100</f>
        <v>53.333333333333336</v>
      </c>
      <c r="E41" s="24">
        <v>11</v>
      </c>
      <c r="F41" s="24">
        <v>9</v>
      </c>
      <c r="G41" s="24">
        <v>40</v>
      </c>
      <c r="H41" s="24">
        <v>2</v>
      </c>
      <c r="I41" s="24">
        <v>12</v>
      </c>
      <c r="J41" s="38" t="s">
        <v>25</v>
      </c>
    </row>
    <row r="42" spans="2:10" x14ac:dyDescent="0.3">
      <c r="B42" s="24">
        <v>36</v>
      </c>
      <c r="C42" s="24">
        <v>2.5</v>
      </c>
      <c r="D42" s="37">
        <f>45/75*100</f>
        <v>60</v>
      </c>
      <c r="E42" s="24">
        <v>14</v>
      </c>
      <c r="F42" s="24">
        <v>4</v>
      </c>
      <c r="G42" s="24">
        <v>6</v>
      </c>
      <c r="H42" s="24">
        <v>45</v>
      </c>
      <c r="I42" s="24">
        <v>5</v>
      </c>
      <c r="J42" s="38" t="s">
        <v>25</v>
      </c>
    </row>
    <row r="43" spans="2:10" x14ac:dyDescent="0.3">
      <c r="B43" s="24">
        <v>37</v>
      </c>
      <c r="C43" s="24">
        <v>2.5</v>
      </c>
      <c r="D43" s="37">
        <f>27/75*100</f>
        <v>36</v>
      </c>
      <c r="E43" s="24">
        <v>17</v>
      </c>
      <c r="F43" s="24">
        <v>27</v>
      </c>
      <c r="G43" s="24">
        <v>16</v>
      </c>
      <c r="H43" s="24">
        <v>6</v>
      </c>
      <c r="I43" s="24">
        <v>8</v>
      </c>
      <c r="J43" s="38" t="s">
        <v>25</v>
      </c>
    </row>
    <row r="44" spans="2:10" x14ac:dyDescent="0.3">
      <c r="B44" s="24">
        <v>38</v>
      </c>
      <c r="C44" s="24">
        <v>2.5</v>
      </c>
      <c r="D44" s="37">
        <f>14/75*100</f>
        <v>18.666666666666668</v>
      </c>
      <c r="E44" s="24">
        <v>4</v>
      </c>
      <c r="F44" s="24">
        <v>14</v>
      </c>
      <c r="G44" s="24">
        <v>30</v>
      </c>
      <c r="H44" s="24">
        <v>10</v>
      </c>
      <c r="I44" s="24">
        <v>16</v>
      </c>
      <c r="J44" s="38" t="s">
        <v>25</v>
      </c>
    </row>
    <row r="45" spans="2:10" x14ac:dyDescent="0.3">
      <c r="B45" s="24">
        <v>39</v>
      </c>
      <c r="C45" s="24">
        <v>2.5</v>
      </c>
      <c r="D45" s="37">
        <f>37/75*100</f>
        <v>49.333333333333336</v>
      </c>
      <c r="E45" s="24">
        <v>2</v>
      </c>
      <c r="F45" s="24">
        <v>7</v>
      </c>
      <c r="G45" s="24">
        <v>27</v>
      </c>
      <c r="H45" s="24">
        <v>37</v>
      </c>
      <c r="I45" s="24">
        <v>1</v>
      </c>
      <c r="J45" s="38" t="s">
        <v>25</v>
      </c>
    </row>
    <row r="46" spans="2:10" x14ac:dyDescent="0.3">
      <c r="B46" s="24">
        <v>40</v>
      </c>
      <c r="C46" s="24">
        <v>2.5</v>
      </c>
      <c r="D46" s="37">
        <f>35/75*100</f>
        <v>46.666666666666664</v>
      </c>
      <c r="E46" s="24">
        <v>25</v>
      </c>
      <c r="F46" s="24">
        <v>2</v>
      </c>
      <c r="G46" s="24">
        <v>35</v>
      </c>
      <c r="H46" s="24">
        <v>3</v>
      </c>
      <c r="I46" s="24">
        <v>9</v>
      </c>
      <c r="J46" s="38" t="s">
        <v>25</v>
      </c>
    </row>
  </sheetData>
  <mergeCells count="1">
    <mergeCell ref="B2:J2"/>
  </mergeCells>
  <phoneticPr fontId="1" type="noConversion"/>
  <conditionalFormatting sqref="D7:D46">
    <cfRule type="cellIs" dxfId="1" priority="1" operator="lessThan">
      <formula>50</formula>
    </cfRule>
  </conditionalFormatting>
  <pageMargins left="1" right="1" top="1" bottom="1" header="0.5" footer="0.5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workbookViewId="0">
      <selection activeCell="P26" sqref="P26"/>
    </sheetView>
  </sheetViews>
  <sheetFormatPr defaultRowHeight="15" x14ac:dyDescent="0.3"/>
  <cols>
    <col min="1" max="1" width="9" style="14"/>
    <col min="2" max="2" width="9" style="42"/>
    <col min="3" max="3" width="9" style="14"/>
    <col min="4" max="4" width="9" style="14" customWidth="1"/>
    <col min="5" max="10" width="9" style="14"/>
    <col min="11" max="11" width="9.75" style="14" customWidth="1"/>
    <col min="12" max="16384" width="9" style="14"/>
  </cols>
  <sheetData>
    <row r="2" spans="2:10" ht="27.75" x14ac:dyDescent="0.3">
      <c r="B2" s="49" t="s">
        <v>148</v>
      </c>
      <c r="C2" s="49"/>
      <c r="D2" s="49"/>
      <c r="E2" s="49"/>
      <c r="F2" s="49"/>
      <c r="G2" s="49"/>
      <c r="H2" s="49"/>
      <c r="I2" s="49"/>
      <c r="J2" s="49"/>
    </row>
    <row r="3" spans="2:10" ht="7.5" customHeight="1" x14ac:dyDescent="0.3">
      <c r="B3" s="39"/>
      <c r="C3" s="35"/>
      <c r="D3" s="35"/>
      <c r="E3" s="35"/>
      <c r="F3" s="35"/>
      <c r="G3" s="35"/>
      <c r="H3" s="35"/>
      <c r="I3" s="35"/>
    </row>
    <row r="4" spans="2:10" x14ac:dyDescent="0.3">
      <c r="B4" s="40" t="s">
        <v>15</v>
      </c>
      <c r="C4" s="30" t="s">
        <v>16</v>
      </c>
      <c r="E4" s="18" t="s">
        <v>4</v>
      </c>
      <c r="F4" s="30">
        <v>105</v>
      </c>
      <c r="G4" s="18" t="s">
        <v>17</v>
      </c>
      <c r="H4" s="34">
        <v>60.6</v>
      </c>
      <c r="I4" s="18" t="s">
        <v>18</v>
      </c>
      <c r="J4" s="30">
        <v>40</v>
      </c>
    </row>
    <row r="5" spans="2:10" ht="9" customHeight="1" x14ac:dyDescent="0.3">
      <c r="B5" s="41"/>
      <c r="C5" s="36"/>
      <c r="D5" s="36"/>
      <c r="E5" s="15"/>
      <c r="F5" s="36"/>
      <c r="G5" s="36"/>
      <c r="H5" s="36"/>
      <c r="I5" s="36"/>
    </row>
    <row r="6" spans="2:10" x14ac:dyDescent="0.3">
      <c r="B6" s="40" t="s">
        <v>12</v>
      </c>
      <c r="C6" s="18" t="s">
        <v>13</v>
      </c>
      <c r="D6" s="18" t="s">
        <v>23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 t="s">
        <v>14</v>
      </c>
    </row>
    <row r="7" spans="2:10" x14ac:dyDescent="0.3">
      <c r="B7" s="38">
        <v>1</v>
      </c>
      <c r="C7" s="25">
        <v>2.5</v>
      </c>
      <c r="D7" s="37">
        <f>49/76*100</f>
        <v>64.473684210526315</v>
      </c>
      <c r="E7" s="24">
        <v>10</v>
      </c>
      <c r="F7" s="50">
        <v>49</v>
      </c>
      <c r="G7" s="51"/>
      <c r="H7" s="24">
        <v>8</v>
      </c>
      <c r="I7" s="24">
        <v>8</v>
      </c>
      <c r="J7" s="26" t="s">
        <v>19</v>
      </c>
    </row>
    <row r="8" spans="2:10" x14ac:dyDescent="0.3">
      <c r="B8" s="38">
        <v>2</v>
      </c>
      <c r="C8" s="25">
        <v>2.5</v>
      </c>
      <c r="D8" s="37">
        <f>62/76*100</f>
        <v>81.578947368421055</v>
      </c>
      <c r="E8" s="24">
        <v>1</v>
      </c>
      <c r="F8" s="24">
        <v>0</v>
      </c>
      <c r="G8" s="24">
        <v>1</v>
      </c>
      <c r="H8" s="24">
        <v>62</v>
      </c>
      <c r="I8" s="24">
        <v>11</v>
      </c>
      <c r="J8" s="26" t="s">
        <v>19</v>
      </c>
    </row>
    <row r="9" spans="2:10" x14ac:dyDescent="0.3">
      <c r="B9" s="38">
        <v>3</v>
      </c>
      <c r="C9" s="25">
        <v>2.5</v>
      </c>
      <c r="D9" s="37">
        <f>42/76*100</f>
        <v>55.26315789473685</v>
      </c>
      <c r="E9" s="24">
        <v>3</v>
      </c>
      <c r="F9" s="24">
        <v>6</v>
      </c>
      <c r="G9" s="24">
        <v>42</v>
      </c>
      <c r="H9" s="24">
        <v>11</v>
      </c>
      <c r="I9" s="24">
        <v>13</v>
      </c>
      <c r="J9" s="26" t="s">
        <v>19</v>
      </c>
    </row>
    <row r="10" spans="2:10" x14ac:dyDescent="0.3">
      <c r="B10" s="38">
        <v>4</v>
      </c>
      <c r="C10" s="25">
        <v>2.5</v>
      </c>
      <c r="D10" s="37">
        <f>54/76*100</f>
        <v>71.05263157894737</v>
      </c>
      <c r="E10" s="24">
        <v>2</v>
      </c>
      <c r="F10" s="24">
        <v>54</v>
      </c>
      <c r="G10" s="24">
        <v>1</v>
      </c>
      <c r="H10" s="24">
        <v>6</v>
      </c>
      <c r="I10" s="24">
        <v>12</v>
      </c>
      <c r="J10" s="26" t="s">
        <v>19</v>
      </c>
    </row>
    <row r="11" spans="2:10" x14ac:dyDescent="0.3">
      <c r="B11" s="38">
        <v>5</v>
      </c>
      <c r="C11" s="25">
        <v>2.5</v>
      </c>
      <c r="D11" s="37">
        <f>64/76*100</f>
        <v>84.210526315789465</v>
      </c>
      <c r="E11" s="24">
        <v>1</v>
      </c>
      <c r="F11" s="24">
        <v>6</v>
      </c>
      <c r="G11" s="24">
        <v>0</v>
      </c>
      <c r="H11" s="24">
        <v>64</v>
      </c>
      <c r="I11" s="24">
        <v>4</v>
      </c>
      <c r="J11" s="26" t="s">
        <v>19</v>
      </c>
    </row>
    <row r="12" spans="2:10" x14ac:dyDescent="0.3">
      <c r="B12" s="38">
        <v>6</v>
      </c>
      <c r="C12" s="25">
        <v>2.5</v>
      </c>
      <c r="D12" s="37">
        <f>65/76*100</f>
        <v>85.526315789473685</v>
      </c>
      <c r="E12" s="24">
        <v>6</v>
      </c>
      <c r="F12" s="24">
        <v>1</v>
      </c>
      <c r="G12" s="24">
        <v>3</v>
      </c>
      <c r="H12" s="24">
        <v>0</v>
      </c>
      <c r="I12" s="24">
        <v>65</v>
      </c>
      <c r="J12" s="26" t="s">
        <v>19</v>
      </c>
    </row>
    <row r="13" spans="2:10" x14ac:dyDescent="0.3">
      <c r="B13" s="38">
        <v>7</v>
      </c>
      <c r="C13" s="25">
        <v>2.5</v>
      </c>
      <c r="D13" s="37">
        <f>61/76*100</f>
        <v>80.26315789473685</v>
      </c>
      <c r="E13" s="24">
        <v>0</v>
      </c>
      <c r="F13" s="24">
        <v>1</v>
      </c>
      <c r="G13" s="24">
        <v>0</v>
      </c>
      <c r="H13" s="24">
        <v>61</v>
      </c>
      <c r="I13" s="24">
        <v>13</v>
      </c>
      <c r="J13" s="26" t="s">
        <v>19</v>
      </c>
    </row>
    <row r="14" spans="2:10" x14ac:dyDescent="0.3">
      <c r="B14" s="38">
        <v>8</v>
      </c>
      <c r="C14" s="25">
        <v>2.5</v>
      </c>
      <c r="D14" s="37">
        <f>60/76*100</f>
        <v>78.94736842105263</v>
      </c>
      <c r="E14" s="24">
        <v>1</v>
      </c>
      <c r="F14" s="24">
        <v>0</v>
      </c>
      <c r="G14" s="24">
        <v>13</v>
      </c>
      <c r="H14" s="24">
        <v>1</v>
      </c>
      <c r="I14" s="24">
        <v>60</v>
      </c>
      <c r="J14" s="26" t="s">
        <v>19</v>
      </c>
    </row>
    <row r="15" spans="2:10" x14ac:dyDescent="0.3">
      <c r="B15" s="38">
        <v>9</v>
      </c>
      <c r="C15" s="25">
        <v>2.5</v>
      </c>
      <c r="D15" s="37">
        <f>65/76*100</f>
        <v>85.526315789473685</v>
      </c>
      <c r="E15" s="24">
        <v>65</v>
      </c>
      <c r="F15" s="24">
        <v>2</v>
      </c>
      <c r="G15" s="24">
        <v>4</v>
      </c>
      <c r="H15" s="24">
        <v>2</v>
      </c>
      <c r="I15" s="24">
        <v>2</v>
      </c>
      <c r="J15" s="26" t="s">
        <v>19</v>
      </c>
    </row>
    <row r="16" spans="2:10" x14ac:dyDescent="0.3">
      <c r="B16" s="38">
        <v>10</v>
      </c>
      <c r="C16" s="25">
        <v>2.5</v>
      </c>
      <c r="D16" s="37">
        <f>72/76*100</f>
        <v>94.73684210526315</v>
      </c>
      <c r="E16" s="24">
        <v>1</v>
      </c>
      <c r="F16" s="24">
        <v>1</v>
      </c>
      <c r="G16" s="24">
        <v>72</v>
      </c>
      <c r="H16" s="24">
        <v>0</v>
      </c>
      <c r="I16" s="24">
        <v>1</v>
      </c>
      <c r="J16" s="26" t="s">
        <v>19</v>
      </c>
    </row>
    <row r="17" spans="2:10" x14ac:dyDescent="0.3">
      <c r="B17" s="38">
        <v>11</v>
      </c>
      <c r="C17" s="25">
        <v>2.5</v>
      </c>
      <c r="D17" s="37">
        <f>35/76*100</f>
        <v>46.05263157894737</v>
      </c>
      <c r="E17" s="24">
        <v>4</v>
      </c>
      <c r="F17" s="24">
        <v>35</v>
      </c>
      <c r="G17" s="24">
        <v>1</v>
      </c>
      <c r="H17" s="24">
        <v>13</v>
      </c>
      <c r="I17" s="24">
        <v>22</v>
      </c>
      <c r="J17" s="26" t="s">
        <v>19</v>
      </c>
    </row>
    <row r="18" spans="2:10" x14ac:dyDescent="0.3">
      <c r="B18" s="38">
        <v>12</v>
      </c>
      <c r="C18" s="25">
        <v>2.5</v>
      </c>
      <c r="D18" s="37">
        <f>38/76*100</f>
        <v>50</v>
      </c>
      <c r="E18" s="24">
        <v>3</v>
      </c>
      <c r="F18" s="24">
        <v>4</v>
      </c>
      <c r="G18" s="24">
        <v>5</v>
      </c>
      <c r="H18" s="24">
        <v>38</v>
      </c>
      <c r="I18" s="24">
        <v>24</v>
      </c>
      <c r="J18" s="26" t="s">
        <v>19</v>
      </c>
    </row>
    <row r="19" spans="2:10" x14ac:dyDescent="0.3">
      <c r="B19" s="38">
        <v>13</v>
      </c>
      <c r="C19" s="25">
        <v>2.5</v>
      </c>
      <c r="D19" s="37">
        <f>54/76*100</f>
        <v>71.05263157894737</v>
      </c>
      <c r="E19" s="24">
        <v>9</v>
      </c>
      <c r="F19" s="24">
        <v>54</v>
      </c>
      <c r="G19" s="24">
        <v>0</v>
      </c>
      <c r="H19" s="24">
        <v>11</v>
      </c>
      <c r="I19" s="24">
        <v>1</v>
      </c>
      <c r="J19" s="26" t="s">
        <v>20</v>
      </c>
    </row>
    <row r="20" spans="2:10" x14ac:dyDescent="0.3">
      <c r="B20" s="38">
        <v>14</v>
      </c>
      <c r="C20" s="25">
        <v>2.5</v>
      </c>
      <c r="D20" s="37">
        <f>50/76*100</f>
        <v>65.789473684210535</v>
      </c>
      <c r="E20" s="24">
        <v>1</v>
      </c>
      <c r="F20" s="24">
        <v>9</v>
      </c>
      <c r="G20" s="24">
        <v>9</v>
      </c>
      <c r="H20" s="24">
        <v>6</v>
      </c>
      <c r="I20" s="24">
        <v>50</v>
      </c>
      <c r="J20" s="26" t="s">
        <v>20</v>
      </c>
    </row>
    <row r="21" spans="2:10" x14ac:dyDescent="0.3">
      <c r="B21" s="38">
        <v>15</v>
      </c>
      <c r="C21" s="25">
        <v>2.5</v>
      </c>
      <c r="D21" s="37">
        <f>42/76*100</f>
        <v>55.26315789473685</v>
      </c>
      <c r="E21" s="24">
        <v>2</v>
      </c>
      <c r="F21" s="24">
        <v>6</v>
      </c>
      <c r="G21" s="24">
        <v>6</v>
      </c>
      <c r="H21" s="24">
        <v>19</v>
      </c>
      <c r="I21" s="24">
        <v>42</v>
      </c>
      <c r="J21" s="26" t="s">
        <v>20</v>
      </c>
    </row>
    <row r="22" spans="2:10" x14ac:dyDescent="0.3">
      <c r="B22" s="38">
        <v>16</v>
      </c>
      <c r="C22" s="25">
        <v>2.5</v>
      </c>
      <c r="D22" s="37">
        <f>49/76*100</f>
        <v>64.473684210526315</v>
      </c>
      <c r="E22" s="24">
        <v>49</v>
      </c>
      <c r="F22" s="24">
        <v>8</v>
      </c>
      <c r="G22" s="24">
        <v>9</v>
      </c>
      <c r="H22" s="24">
        <v>5</v>
      </c>
      <c r="I22" s="24">
        <v>4</v>
      </c>
      <c r="J22" s="26" t="s">
        <v>20</v>
      </c>
    </row>
    <row r="23" spans="2:10" x14ac:dyDescent="0.3">
      <c r="B23" s="38">
        <v>17</v>
      </c>
      <c r="C23" s="25">
        <v>2.5</v>
      </c>
      <c r="D23" s="37">
        <f>22/76*100</f>
        <v>28.947368421052634</v>
      </c>
      <c r="E23" s="24">
        <v>3</v>
      </c>
      <c r="F23" s="24">
        <v>8</v>
      </c>
      <c r="G23" s="24">
        <v>12</v>
      </c>
      <c r="H23" s="24">
        <v>22</v>
      </c>
      <c r="I23" s="24">
        <v>30</v>
      </c>
      <c r="J23" s="26" t="s">
        <v>20</v>
      </c>
    </row>
    <row r="24" spans="2:10" x14ac:dyDescent="0.3">
      <c r="B24" s="24">
        <v>18</v>
      </c>
      <c r="C24" s="25">
        <v>2.5</v>
      </c>
      <c r="D24" s="37">
        <f>65/76*100</f>
        <v>85.526315789473685</v>
      </c>
      <c r="E24" s="24">
        <v>0</v>
      </c>
      <c r="F24" s="24">
        <v>2</v>
      </c>
      <c r="G24" s="24">
        <v>65</v>
      </c>
      <c r="H24" s="24">
        <v>5</v>
      </c>
      <c r="I24" s="24">
        <v>3</v>
      </c>
      <c r="J24" s="26" t="s">
        <v>20</v>
      </c>
    </row>
    <row r="25" spans="2:10" x14ac:dyDescent="0.3">
      <c r="B25" s="24">
        <v>19</v>
      </c>
      <c r="C25" s="25">
        <v>2.5</v>
      </c>
      <c r="D25" s="37">
        <f>58/76*100</f>
        <v>76.31578947368422</v>
      </c>
      <c r="E25" s="24">
        <v>1</v>
      </c>
      <c r="F25" s="24">
        <v>0</v>
      </c>
      <c r="G25" s="24">
        <v>3</v>
      </c>
      <c r="H25" s="24">
        <v>58</v>
      </c>
      <c r="I25" s="24">
        <v>13</v>
      </c>
      <c r="J25" s="26" t="s">
        <v>20</v>
      </c>
    </row>
    <row r="26" spans="2:10" x14ac:dyDescent="0.3">
      <c r="B26" s="24">
        <v>20</v>
      </c>
      <c r="C26" s="25">
        <v>2.5</v>
      </c>
      <c r="D26" s="37">
        <f>38/76*100</f>
        <v>50</v>
      </c>
      <c r="E26" s="24">
        <v>9</v>
      </c>
      <c r="F26" s="24">
        <v>7</v>
      </c>
      <c r="G26" s="24">
        <v>19</v>
      </c>
      <c r="H26" s="24">
        <v>38</v>
      </c>
      <c r="I26" s="24">
        <v>2</v>
      </c>
      <c r="J26" s="38" t="s">
        <v>20</v>
      </c>
    </row>
    <row r="27" spans="2:10" x14ac:dyDescent="0.3">
      <c r="B27" s="24">
        <v>21</v>
      </c>
      <c r="C27" s="25">
        <v>2.5</v>
      </c>
      <c r="D27" s="37">
        <f>59/76*100</f>
        <v>77.631578947368425</v>
      </c>
      <c r="E27" s="24">
        <v>59</v>
      </c>
      <c r="F27" s="24">
        <v>3</v>
      </c>
      <c r="G27" s="24">
        <v>1</v>
      </c>
      <c r="H27" s="24">
        <v>12</v>
      </c>
      <c r="I27" s="24">
        <v>0</v>
      </c>
      <c r="J27" s="26" t="s">
        <v>20</v>
      </c>
    </row>
    <row r="28" spans="2:10" x14ac:dyDescent="0.3">
      <c r="B28" s="24">
        <v>22</v>
      </c>
      <c r="C28" s="25">
        <v>2.5</v>
      </c>
      <c r="D28" s="37">
        <f>41/76*100</f>
        <v>53.94736842105263</v>
      </c>
      <c r="E28" s="24">
        <v>11</v>
      </c>
      <c r="F28" s="24">
        <v>9</v>
      </c>
      <c r="G28" s="24">
        <v>12</v>
      </c>
      <c r="H28" s="24">
        <v>2</v>
      </c>
      <c r="I28" s="24">
        <v>41</v>
      </c>
      <c r="J28" s="26" t="s">
        <v>20</v>
      </c>
    </row>
    <row r="29" spans="2:10" x14ac:dyDescent="0.3">
      <c r="B29" s="24">
        <v>23</v>
      </c>
      <c r="C29" s="25">
        <v>2.5</v>
      </c>
      <c r="D29" s="37">
        <f>41/76*100</f>
        <v>53.94736842105263</v>
      </c>
      <c r="E29" s="24">
        <v>4</v>
      </c>
      <c r="F29" s="24">
        <v>6</v>
      </c>
      <c r="G29" s="24">
        <v>9</v>
      </c>
      <c r="H29" s="24">
        <v>41</v>
      </c>
      <c r="I29" s="24">
        <v>15</v>
      </c>
      <c r="J29" s="37" t="s">
        <v>20</v>
      </c>
    </row>
    <row r="30" spans="2:10" x14ac:dyDescent="0.3">
      <c r="B30" s="24">
        <v>24</v>
      </c>
      <c r="C30" s="25">
        <v>2.5</v>
      </c>
      <c r="D30" s="37">
        <f>53/76*100</f>
        <v>69.73684210526315</v>
      </c>
      <c r="E30" s="24">
        <v>2</v>
      </c>
      <c r="F30" s="24">
        <v>13</v>
      </c>
      <c r="G30" s="24">
        <v>3</v>
      </c>
      <c r="H30" s="24">
        <v>4</v>
      </c>
      <c r="I30" s="24">
        <v>53</v>
      </c>
      <c r="J30" s="37" t="s">
        <v>20</v>
      </c>
    </row>
    <row r="31" spans="2:10" x14ac:dyDescent="0.3">
      <c r="B31" s="24">
        <v>25</v>
      </c>
      <c r="C31" s="25">
        <v>2.5</v>
      </c>
      <c r="D31" s="37">
        <f>50/76*100</f>
        <v>65.789473684210535</v>
      </c>
      <c r="E31" s="24">
        <v>4</v>
      </c>
      <c r="F31" s="24">
        <v>2</v>
      </c>
      <c r="G31" s="24">
        <v>10</v>
      </c>
      <c r="H31" s="24">
        <v>7</v>
      </c>
      <c r="I31" s="24">
        <v>50</v>
      </c>
      <c r="J31" s="37" t="s">
        <v>21</v>
      </c>
    </row>
    <row r="32" spans="2:10" x14ac:dyDescent="0.3">
      <c r="B32" s="24">
        <v>26</v>
      </c>
      <c r="C32" s="25">
        <v>2.5</v>
      </c>
      <c r="D32" s="37">
        <f>52/76*100</f>
        <v>68.421052631578945</v>
      </c>
      <c r="E32" s="24">
        <v>7</v>
      </c>
      <c r="F32" s="24">
        <v>52</v>
      </c>
      <c r="G32" s="24">
        <v>10</v>
      </c>
      <c r="H32" s="24">
        <v>3</v>
      </c>
      <c r="I32" s="24">
        <v>2</v>
      </c>
      <c r="J32" s="37" t="s">
        <v>21</v>
      </c>
    </row>
    <row r="33" spans="2:10" x14ac:dyDescent="0.3">
      <c r="B33" s="24">
        <v>27</v>
      </c>
      <c r="C33" s="25">
        <v>2.5</v>
      </c>
      <c r="D33" s="37">
        <f>56/76*100</f>
        <v>73.68421052631578</v>
      </c>
      <c r="E33" s="24">
        <v>5</v>
      </c>
      <c r="F33" s="24">
        <v>10</v>
      </c>
      <c r="G33" s="24">
        <v>1</v>
      </c>
      <c r="H33" s="24">
        <v>56</v>
      </c>
      <c r="I33" s="24">
        <v>2</v>
      </c>
      <c r="J33" s="26" t="s">
        <v>21</v>
      </c>
    </row>
    <row r="34" spans="2:10" x14ac:dyDescent="0.3">
      <c r="B34" s="24">
        <v>28</v>
      </c>
      <c r="C34" s="25">
        <v>2.5</v>
      </c>
      <c r="D34" s="37">
        <f>56/76*100</f>
        <v>73.68421052631578</v>
      </c>
      <c r="E34" s="24">
        <v>6</v>
      </c>
      <c r="F34" s="24">
        <v>56</v>
      </c>
      <c r="G34" s="24">
        <v>3</v>
      </c>
      <c r="H34" s="24">
        <v>5</v>
      </c>
      <c r="I34" s="24">
        <v>4</v>
      </c>
      <c r="J34" s="26" t="s">
        <v>21</v>
      </c>
    </row>
    <row r="35" spans="2:10" x14ac:dyDescent="0.3">
      <c r="B35" s="24">
        <v>29</v>
      </c>
      <c r="C35" s="25">
        <v>2.5</v>
      </c>
      <c r="D35" s="37">
        <f>28/76*100</f>
        <v>36.84210526315789</v>
      </c>
      <c r="E35" s="24">
        <v>10</v>
      </c>
      <c r="F35" s="24">
        <v>16</v>
      </c>
      <c r="G35" s="24">
        <v>15</v>
      </c>
      <c r="H35" s="24">
        <v>28</v>
      </c>
      <c r="I35" s="24">
        <v>5</v>
      </c>
      <c r="J35" s="26" t="s">
        <v>21</v>
      </c>
    </row>
    <row r="36" spans="2:10" x14ac:dyDescent="0.3">
      <c r="B36" s="24">
        <v>30</v>
      </c>
      <c r="C36" s="25">
        <v>2.5</v>
      </c>
      <c r="D36" s="37">
        <f>38/76*100</f>
        <v>50</v>
      </c>
      <c r="E36" s="24">
        <v>0</v>
      </c>
      <c r="F36" s="24">
        <v>14</v>
      </c>
      <c r="G36" s="24">
        <v>6</v>
      </c>
      <c r="H36" s="24">
        <v>38</v>
      </c>
      <c r="I36" s="24">
        <v>16</v>
      </c>
      <c r="J36" s="26" t="s">
        <v>21</v>
      </c>
    </row>
    <row r="37" spans="2:10" x14ac:dyDescent="0.3">
      <c r="B37" s="24">
        <v>31</v>
      </c>
      <c r="C37" s="25">
        <v>2.5</v>
      </c>
      <c r="D37" s="37">
        <f>31/76*100</f>
        <v>40.789473684210527</v>
      </c>
      <c r="E37" s="24">
        <v>7</v>
      </c>
      <c r="F37" s="24">
        <v>8</v>
      </c>
      <c r="G37" s="24">
        <v>9</v>
      </c>
      <c r="H37" s="24">
        <v>18</v>
      </c>
      <c r="I37" s="24">
        <v>31</v>
      </c>
      <c r="J37" s="26" t="s">
        <v>21</v>
      </c>
    </row>
    <row r="38" spans="2:10" x14ac:dyDescent="0.3">
      <c r="B38" s="24">
        <v>32</v>
      </c>
      <c r="C38" s="25">
        <v>2.5</v>
      </c>
      <c r="D38" s="37">
        <f>30/76*100</f>
        <v>39.473684210526315</v>
      </c>
      <c r="E38" s="24">
        <v>30</v>
      </c>
      <c r="F38" s="24">
        <v>7</v>
      </c>
      <c r="G38" s="24">
        <v>4</v>
      </c>
      <c r="H38" s="24">
        <v>19</v>
      </c>
      <c r="I38" s="24">
        <v>12</v>
      </c>
      <c r="J38" s="26" t="s">
        <v>21</v>
      </c>
    </row>
    <row r="39" spans="2:10" x14ac:dyDescent="0.3">
      <c r="B39" s="24">
        <v>33</v>
      </c>
      <c r="C39" s="25">
        <v>2.5</v>
      </c>
      <c r="D39" s="37">
        <f t="shared" ref="D39" si="0">48/76*100</f>
        <v>63.157894736842103</v>
      </c>
      <c r="E39" s="24">
        <v>3</v>
      </c>
      <c r="F39" s="24">
        <v>7</v>
      </c>
      <c r="G39" s="24">
        <v>10</v>
      </c>
      <c r="H39" s="24">
        <v>48</v>
      </c>
      <c r="I39" s="24">
        <v>5</v>
      </c>
      <c r="J39" s="26" t="s">
        <v>22</v>
      </c>
    </row>
    <row r="40" spans="2:10" x14ac:dyDescent="0.3">
      <c r="B40" s="24">
        <v>34</v>
      </c>
      <c r="C40" s="25">
        <v>2.5</v>
      </c>
      <c r="D40" s="37">
        <f>35/76*100</f>
        <v>46.05263157894737</v>
      </c>
      <c r="E40" s="24">
        <v>13</v>
      </c>
      <c r="F40" s="24">
        <v>8</v>
      </c>
      <c r="G40" s="24">
        <v>12</v>
      </c>
      <c r="H40" s="24">
        <v>35</v>
      </c>
      <c r="I40" s="24">
        <v>5</v>
      </c>
      <c r="J40" s="26" t="s">
        <v>22</v>
      </c>
    </row>
    <row r="41" spans="2:10" x14ac:dyDescent="0.3">
      <c r="B41" s="24">
        <v>35</v>
      </c>
      <c r="C41" s="25">
        <v>2.5</v>
      </c>
      <c r="D41" s="37">
        <f>34/76*100</f>
        <v>44.736842105263158</v>
      </c>
      <c r="E41" s="24">
        <v>1</v>
      </c>
      <c r="F41" s="24">
        <v>34</v>
      </c>
      <c r="G41" s="24">
        <v>3</v>
      </c>
      <c r="H41" s="24">
        <v>14</v>
      </c>
      <c r="I41" s="24">
        <v>20</v>
      </c>
      <c r="J41" s="26" t="s">
        <v>22</v>
      </c>
    </row>
    <row r="42" spans="2:10" x14ac:dyDescent="0.3">
      <c r="B42" s="24">
        <v>36</v>
      </c>
      <c r="C42" s="25">
        <v>2.5</v>
      </c>
      <c r="D42" s="37">
        <f>41/76*100</f>
        <v>53.94736842105263</v>
      </c>
      <c r="E42" s="24">
        <v>5</v>
      </c>
      <c r="F42" s="24">
        <v>41</v>
      </c>
      <c r="G42" s="24">
        <v>16</v>
      </c>
      <c r="H42" s="24">
        <v>9</v>
      </c>
      <c r="I42" s="24">
        <v>2</v>
      </c>
      <c r="J42" s="26" t="s">
        <v>22</v>
      </c>
    </row>
    <row r="43" spans="2:10" x14ac:dyDescent="0.3">
      <c r="B43" s="24">
        <v>37</v>
      </c>
      <c r="C43" s="25">
        <v>2.5</v>
      </c>
      <c r="D43" s="37">
        <f>28/76*100</f>
        <v>36.84210526315789</v>
      </c>
      <c r="E43" s="24">
        <v>8</v>
      </c>
      <c r="F43" s="24">
        <v>17</v>
      </c>
      <c r="G43" s="24">
        <v>13</v>
      </c>
      <c r="H43" s="24">
        <v>7</v>
      </c>
      <c r="I43" s="24">
        <v>28</v>
      </c>
      <c r="J43" s="26" t="s">
        <v>22</v>
      </c>
    </row>
    <row r="44" spans="2:10" x14ac:dyDescent="0.3">
      <c r="B44" s="24">
        <v>38</v>
      </c>
      <c r="C44" s="25">
        <v>2.5</v>
      </c>
      <c r="D44" s="37">
        <f>46/76*100</f>
        <v>60.526315789473685</v>
      </c>
      <c r="E44" s="24">
        <v>5</v>
      </c>
      <c r="F44" s="24">
        <v>46</v>
      </c>
      <c r="G44" s="24">
        <v>14</v>
      </c>
      <c r="H44" s="24">
        <v>5</v>
      </c>
      <c r="I44" s="24">
        <v>4</v>
      </c>
      <c r="J44" s="26" t="s">
        <v>22</v>
      </c>
    </row>
    <row r="45" spans="2:10" x14ac:dyDescent="0.3">
      <c r="B45" s="24">
        <v>39</v>
      </c>
      <c r="C45" s="25">
        <v>2.5</v>
      </c>
      <c r="D45" s="37">
        <f>32/76*100</f>
        <v>42.105263157894733</v>
      </c>
      <c r="E45" s="24">
        <v>26</v>
      </c>
      <c r="F45" s="24">
        <v>1</v>
      </c>
      <c r="G45" s="24">
        <v>8</v>
      </c>
      <c r="H45" s="24">
        <v>7</v>
      </c>
      <c r="I45" s="24">
        <v>32</v>
      </c>
      <c r="J45" s="37" t="s">
        <v>22</v>
      </c>
    </row>
    <row r="46" spans="2:10" x14ac:dyDescent="0.3">
      <c r="B46" s="24">
        <v>40</v>
      </c>
      <c r="C46" s="25">
        <v>2.5</v>
      </c>
      <c r="D46" s="37">
        <f>48/76*100</f>
        <v>63.157894736842103</v>
      </c>
      <c r="E46" s="24">
        <v>3</v>
      </c>
      <c r="F46" s="24">
        <v>48</v>
      </c>
      <c r="G46" s="24">
        <v>14</v>
      </c>
      <c r="H46" s="24">
        <v>2</v>
      </c>
      <c r="I46" s="24">
        <v>7</v>
      </c>
      <c r="J46" s="26" t="s">
        <v>22</v>
      </c>
    </row>
  </sheetData>
  <mergeCells count="2">
    <mergeCell ref="B2:J2"/>
    <mergeCell ref="F7:G7"/>
  </mergeCells>
  <phoneticPr fontId="3" type="noConversion"/>
  <conditionalFormatting sqref="J26 J29:J32 J45 D7:D46">
    <cfRule type="cellIs" dxfId="0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전체통계표</vt:lpstr>
      <vt:lpstr>산업재산권법통계표</vt:lpstr>
      <vt:lpstr>민법통계표</vt:lpstr>
      <vt:lpstr>문항분석표(산업재산권법)</vt:lpstr>
      <vt:lpstr>문항분석표(민법개론)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2023-10-04T11:46:43Z</cp:lastPrinted>
  <dcterms:created xsi:type="dcterms:W3CDTF">2022-06-27T08:52:48Z</dcterms:created>
  <dcterms:modified xsi:type="dcterms:W3CDTF">2025-08-09T00:51:03Z</dcterms:modified>
</cp:coreProperties>
</file>