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업무폴더\모의고사\61회대비모의고사\7월\점수통계표\"/>
    </mc:Choice>
  </mc:AlternateContent>
  <xr:revisionPtr revIDLastSave="0" documentId="13_ncr:1_{867F95EA-73DE-4D37-A8E2-8D7D26AC226E}" xr6:coauthVersionLast="47" xr6:coauthVersionMax="47" xr10:uidLastSave="{00000000-0000-0000-0000-000000000000}"/>
  <bookViews>
    <workbookView xWindow="-120" yWindow="-120" windowWidth="38640" windowHeight="21240" activeTab="2" xr2:uid="{9BDFC73D-B72B-48C6-9476-ECE0932FF8B5}"/>
  </bookViews>
  <sheets>
    <sheet name="전체통계표" sheetId="1" r:id="rId1"/>
    <sheet name="산업재산권 통계표" sheetId="2" r:id="rId2"/>
    <sheet name="민법 통계표" sheetId="3" r:id="rId3"/>
    <sheet name="문항분석표(산업재산권법)" sheetId="4" r:id="rId4"/>
    <sheet name="문항분석표(민법개론)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3" l="1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6" i="3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6" i="2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6" i="1"/>
  <c r="P49" i="2" l="1"/>
  <c r="Q6" i="2"/>
  <c r="Q7" i="2" s="1"/>
  <c r="Q8" i="2" s="1"/>
  <c r="Q9" i="2" s="1"/>
  <c r="P49" i="3"/>
  <c r="Q6" i="3"/>
  <c r="Q7" i="3" s="1"/>
  <c r="Q8" i="3" s="1"/>
  <c r="Q9" i="3" s="1"/>
  <c r="Q10" i="3" s="1"/>
  <c r="Q11" i="3" s="1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R53" i="1"/>
  <c r="Q10" i="2" l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S6" i="1"/>
  <c r="S7" i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</calcChain>
</file>

<file path=xl/sharedStrings.xml><?xml version="1.0" encoding="utf-8"?>
<sst xmlns="http://schemas.openxmlformats.org/spreadsheetml/2006/main" count="496" uniqueCount="159">
  <si>
    <t>THE PREMIUM 7월 월말모의고사</t>
    <phoneticPr fontId="1" type="noConversion"/>
  </si>
  <si>
    <t>수험번호</t>
    <phoneticPr fontId="4" type="noConversion"/>
  </si>
  <si>
    <t>상위 %</t>
    <phoneticPr fontId="4" type="noConversion"/>
  </si>
  <si>
    <t xml:space="preserve">점수 </t>
    <phoneticPr fontId="5" type="noConversion"/>
  </si>
  <si>
    <t>인원</t>
    <phoneticPr fontId="1" type="noConversion"/>
  </si>
  <si>
    <t>석차</t>
    <phoneticPr fontId="5" type="noConversion"/>
  </si>
  <si>
    <t>응시인원</t>
    <phoneticPr fontId="4" type="noConversion"/>
  </si>
  <si>
    <t>명</t>
    <phoneticPr fontId="4" type="noConversion"/>
  </si>
  <si>
    <t>평균점수</t>
    <phoneticPr fontId="4" type="noConversion"/>
  </si>
  <si>
    <t>점</t>
    <phoneticPr fontId="4" type="noConversion"/>
  </si>
  <si>
    <t>최고점수</t>
    <phoneticPr fontId="4" type="noConversion"/>
  </si>
  <si>
    <t>ID</t>
  </si>
  <si>
    <t>수험번호</t>
  </si>
  <si>
    <t>산업재산권법</t>
  </si>
  <si>
    <t>민법개론</t>
  </si>
  <si>
    <t>평균</t>
  </si>
  <si>
    <t>총점 성적순</t>
  </si>
  <si>
    <t>상위 %</t>
  </si>
  <si>
    <t>e*ma0726</t>
  </si>
  <si>
    <t>s*oyeon63</t>
  </si>
  <si>
    <t>s*starlove</t>
  </si>
  <si>
    <t>w*74</t>
  </si>
  <si>
    <t>w*sdk9647</t>
  </si>
  <si>
    <t>0*15haeun</t>
  </si>
  <si>
    <t>k*cho7</t>
  </si>
  <si>
    <t>e*gtea</t>
  </si>
  <si>
    <t>s*ajw</t>
  </si>
  <si>
    <t>r*awltn878</t>
  </si>
  <si>
    <t>j*minlee810</t>
  </si>
  <si>
    <t>e*ic0514</t>
  </si>
  <si>
    <t>g*opal99</t>
  </si>
  <si>
    <t>w*itefield</t>
  </si>
  <si>
    <t>k*y030500</t>
  </si>
  <si>
    <t>s*ak5643</t>
  </si>
  <si>
    <t>n*yakobi0</t>
  </si>
  <si>
    <t>j*cpsy</t>
  </si>
  <si>
    <t>l*yuuri</t>
  </si>
  <si>
    <t>p*lsun89</t>
  </si>
  <si>
    <t>n*cole0116</t>
  </si>
  <si>
    <t>p*rfect1999</t>
  </si>
  <si>
    <t>9*gjn</t>
  </si>
  <si>
    <t>h*s714</t>
  </si>
  <si>
    <t>b*ri2002</t>
  </si>
  <si>
    <t>l*dol727</t>
  </si>
  <si>
    <t>x*v005</t>
  </si>
  <si>
    <t>d*tjdwns0501</t>
  </si>
  <si>
    <t>y*p101500</t>
  </si>
  <si>
    <t>M*y</t>
  </si>
  <si>
    <t>d*stj0022</t>
  </si>
  <si>
    <t xml:space="preserve">y*p9270 </t>
  </si>
  <si>
    <t>j*ckfive</t>
  </si>
  <si>
    <t>d*un20325</t>
  </si>
  <si>
    <t>j*hn8794</t>
  </si>
  <si>
    <t>t*qkrwkao21</t>
  </si>
  <si>
    <t>n*rix222</t>
  </si>
  <si>
    <t>p*941222</t>
  </si>
  <si>
    <t>s*ace21</t>
  </si>
  <si>
    <t>o*p9711</t>
  </si>
  <si>
    <t>h*unsan</t>
  </si>
  <si>
    <t>j*ime218</t>
  </si>
  <si>
    <t>p*k2154</t>
  </si>
  <si>
    <t>m*sicemfdj</t>
  </si>
  <si>
    <t>w*4849</t>
  </si>
  <si>
    <t>c*tiscuty</t>
  </si>
  <si>
    <t>d*gksquf78</t>
  </si>
  <si>
    <t>p*aso31</t>
  </si>
  <si>
    <t>k*h57302</t>
  </si>
  <si>
    <t>k*w2757</t>
  </si>
  <si>
    <t>p*rkjy9354</t>
  </si>
  <si>
    <t>s*ayers4</t>
  </si>
  <si>
    <t>o*smile</t>
  </si>
  <si>
    <t>l*ndonchoe</t>
  </si>
  <si>
    <t>t*emurine</t>
  </si>
  <si>
    <t>i*oveyou8110</t>
  </si>
  <si>
    <t>g*oryh0730</t>
  </si>
  <si>
    <t>s*ong2ob</t>
  </si>
  <si>
    <t>s*h6320</t>
  </si>
  <si>
    <t>k*j869</t>
  </si>
  <si>
    <t>y*n0huh</t>
  </si>
  <si>
    <t>j*n0huh</t>
  </si>
  <si>
    <t>s*dsh19</t>
  </si>
  <si>
    <t>b*leubendo</t>
  </si>
  <si>
    <t>h*jy0858</t>
  </si>
  <si>
    <t>g*eks12345</t>
  </si>
  <si>
    <t>f*agrance</t>
  </si>
  <si>
    <t>b*7335</t>
  </si>
  <si>
    <t>k*hoon159</t>
  </si>
  <si>
    <t>p*s1117</t>
  </si>
  <si>
    <t>o*ion2118</t>
  </si>
  <si>
    <t>t*te130</t>
  </si>
  <si>
    <t>y*i0922</t>
  </si>
  <si>
    <t>a*nth7586</t>
  </si>
  <si>
    <t>j*y0j3</t>
  </si>
  <si>
    <t>s*rebecca</t>
  </si>
  <si>
    <t>s*jee95</t>
  </si>
  <si>
    <t>k*h648</t>
  </si>
  <si>
    <t>s*onyul0128</t>
  </si>
  <si>
    <t>g*guok</t>
  </si>
  <si>
    <t>s*rdnwoq</t>
  </si>
  <si>
    <t>j*hang5170</t>
  </si>
  <si>
    <t>p*in90</t>
  </si>
  <si>
    <t>c*edio89</t>
  </si>
  <si>
    <t>k*h961010</t>
  </si>
  <si>
    <t>s*doh94</t>
  </si>
  <si>
    <t>s*hjpgw7</t>
  </si>
  <si>
    <t>b*acksesame</t>
  </si>
  <si>
    <t>m*kmj0506</t>
  </si>
  <si>
    <t>r*verside23</t>
  </si>
  <si>
    <t>j*nak11</t>
  </si>
  <si>
    <t>a*isoo97</t>
  </si>
  <si>
    <t>d*p3209</t>
  </si>
  <si>
    <t>h*ekoo</t>
  </si>
  <si>
    <t>j*poison7</t>
  </si>
  <si>
    <t>c*loesa1215</t>
  </si>
  <si>
    <t>c*cco</t>
  </si>
  <si>
    <t>t*sttaker</t>
  </si>
  <si>
    <t>a*qjqtkss</t>
  </si>
  <si>
    <t>i*k5343</t>
  </si>
  <si>
    <t>t*ci88</t>
  </si>
  <si>
    <t>a*1139</t>
  </si>
  <si>
    <t>y*mkim02</t>
  </si>
  <si>
    <t>h*k4859</t>
  </si>
  <si>
    <t>2*icon</t>
  </si>
  <si>
    <t>g*odhyg1</t>
  </si>
  <si>
    <t>b*07080</t>
  </si>
  <si>
    <t>d*di34</t>
  </si>
  <si>
    <t>w*swltwnf</t>
  </si>
  <si>
    <t>e*len61</t>
  </si>
  <si>
    <t>s*baik0520</t>
  </si>
  <si>
    <t>r*rhk123</t>
  </si>
  <si>
    <t>b*ncouragemj1</t>
  </si>
  <si>
    <t>w*8401</t>
  </si>
  <si>
    <t>a*wert3370</t>
  </si>
  <si>
    <t>n*squik8318</t>
  </si>
  <si>
    <t>THE PREMIUM 7월 월말모의고사(민법개론)</t>
    <phoneticPr fontId="4" type="noConversion"/>
  </si>
  <si>
    <t xml:space="preserve">유형 </t>
    <phoneticPr fontId="4" type="noConversion"/>
  </si>
  <si>
    <t>A형</t>
    <phoneticPr fontId="4" type="noConversion"/>
  </si>
  <si>
    <t>평균</t>
    <phoneticPr fontId="4" type="noConversion"/>
  </si>
  <si>
    <t>문항수</t>
    <phoneticPr fontId="4" type="noConversion"/>
  </si>
  <si>
    <t>문항</t>
    <phoneticPr fontId="4" type="noConversion"/>
  </si>
  <si>
    <t>배점</t>
    <phoneticPr fontId="4" type="noConversion"/>
  </si>
  <si>
    <t>정답율(%)</t>
    <phoneticPr fontId="4" type="noConversion"/>
  </si>
  <si>
    <t>영역</t>
    <phoneticPr fontId="1" type="noConversion"/>
  </si>
  <si>
    <t>민법총칙</t>
    <phoneticPr fontId="4" type="noConversion"/>
  </si>
  <si>
    <t>물권법</t>
    <phoneticPr fontId="4" type="noConversion"/>
  </si>
  <si>
    <t>채권총칙</t>
    <phoneticPr fontId="4" type="noConversion"/>
  </si>
  <si>
    <t>채권각칙</t>
    <phoneticPr fontId="4" type="noConversion"/>
  </si>
  <si>
    <t>THE PREMIUM 7월 월말모의고사(산업재산권법)</t>
    <phoneticPr fontId="4" type="noConversion"/>
  </si>
  <si>
    <t>특허법</t>
    <phoneticPr fontId="4" type="noConversion"/>
  </si>
  <si>
    <t>특허법</t>
    <phoneticPr fontId="1" type="noConversion"/>
  </si>
  <si>
    <t>상표법</t>
    <phoneticPr fontId="1" type="noConversion"/>
  </si>
  <si>
    <t>디자인보호법</t>
    <phoneticPr fontId="1" type="noConversion"/>
  </si>
  <si>
    <t>전원정답</t>
    <phoneticPr fontId="1" type="noConversion"/>
  </si>
  <si>
    <t>THE PREMIUM 7월 월말모의고사(민법개론)</t>
    <phoneticPr fontId="1" type="noConversion"/>
  </si>
  <si>
    <t>ID</t>
    <phoneticPr fontId="1" type="noConversion"/>
  </si>
  <si>
    <t>총점</t>
    <phoneticPr fontId="4" type="noConversion"/>
  </si>
  <si>
    <t>성적순</t>
    <phoneticPr fontId="4" type="noConversion"/>
  </si>
  <si>
    <t>ID</t>
    <phoneticPr fontId="4" type="noConversion"/>
  </si>
  <si>
    <t>THE PREMIUM 7월 월말모의고사(산업재산권법)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</si>
</sst>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나눔고딕 ExtraBold"/>
      <family val="3"/>
      <charset val="129"/>
    </font>
    <font>
      <b/>
      <sz val="10"/>
      <color theme="1"/>
      <name val="나눔고딕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22"/>
      <color theme="1"/>
      <name val="나눔고딕 ExtraBold"/>
      <family val="3"/>
      <charset val="129"/>
    </font>
    <font>
      <sz val="14"/>
      <color theme="1"/>
      <name val="나눔고딕 ExtraBold"/>
      <family val="3"/>
      <charset val="129"/>
    </font>
    <font>
      <sz val="11"/>
      <color theme="1"/>
      <name val="나눔고딕"/>
      <family val="3"/>
      <charset val="129"/>
    </font>
    <font>
      <b/>
      <sz val="10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7" fillId="3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0" xfId="0" applyNumberFormat="1">
      <alignment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표준" xfId="0" builtinId="0"/>
    <cellStyle name="표준 2" xfId="1" xr:uid="{5554EC75-FD45-427B-8655-CC6BC142C3C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/>
              <a:t>THE PREMIUM </a:t>
            </a:r>
          </a:p>
          <a:p>
            <a:pPr>
              <a:defRPr/>
            </a:pPr>
            <a:r>
              <a:rPr lang="en-US" altLang="ko-KR" sz="1800"/>
              <a:t>7</a:t>
            </a:r>
            <a:r>
              <a:rPr lang="ko-KR" altLang="en-US" sz="1800"/>
              <a:t>월 월말모의고사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24256248182057563"/>
          <c:y val="3.724958084177298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[1]전체통계표!$Z$4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전체통계표!$Q$6:$Q$48</c:f>
              <c:numCache>
                <c:formatCode>0.0</c:formatCode>
                <c:ptCount val="43"/>
                <c:pt idx="0">
                  <c:v>96.3</c:v>
                </c:pt>
                <c:pt idx="1">
                  <c:v>88.8</c:v>
                </c:pt>
                <c:pt idx="2">
                  <c:v>87.5</c:v>
                </c:pt>
                <c:pt idx="3">
                  <c:v>86.666666666666671</c:v>
                </c:pt>
                <c:pt idx="4">
                  <c:v>85.833333333333329</c:v>
                </c:pt>
                <c:pt idx="5">
                  <c:v>85</c:v>
                </c:pt>
                <c:pt idx="6">
                  <c:v>83.8</c:v>
                </c:pt>
                <c:pt idx="7">
                  <c:v>82.5</c:v>
                </c:pt>
                <c:pt idx="8">
                  <c:v>81.666666666666671</c:v>
                </c:pt>
                <c:pt idx="9">
                  <c:v>80.833333333333329</c:v>
                </c:pt>
                <c:pt idx="10">
                  <c:v>80</c:v>
                </c:pt>
                <c:pt idx="11">
                  <c:v>79.166666666666671</c:v>
                </c:pt>
                <c:pt idx="12">
                  <c:v>78.333333333333329</c:v>
                </c:pt>
                <c:pt idx="13">
                  <c:v>77.5</c:v>
                </c:pt>
                <c:pt idx="14">
                  <c:v>75.833333333333329</c:v>
                </c:pt>
                <c:pt idx="15">
                  <c:v>75</c:v>
                </c:pt>
                <c:pt idx="16">
                  <c:v>74.166666666666671</c:v>
                </c:pt>
                <c:pt idx="17">
                  <c:v>73.333333333333329</c:v>
                </c:pt>
                <c:pt idx="18">
                  <c:v>72.5</c:v>
                </c:pt>
                <c:pt idx="19">
                  <c:v>71.666666666666671</c:v>
                </c:pt>
                <c:pt idx="20">
                  <c:v>70.833333333333329</c:v>
                </c:pt>
                <c:pt idx="21">
                  <c:v>69.166666666666671</c:v>
                </c:pt>
                <c:pt idx="22">
                  <c:v>68.333333333333329</c:v>
                </c:pt>
                <c:pt idx="23">
                  <c:v>66.666666666666671</c:v>
                </c:pt>
                <c:pt idx="24">
                  <c:v>65.833333333333329</c:v>
                </c:pt>
                <c:pt idx="25">
                  <c:v>62.5</c:v>
                </c:pt>
                <c:pt idx="26">
                  <c:v>61.666666666666664</c:v>
                </c:pt>
                <c:pt idx="27">
                  <c:v>59.166666666666664</c:v>
                </c:pt>
                <c:pt idx="28">
                  <c:v>58.333333333333336</c:v>
                </c:pt>
                <c:pt idx="29">
                  <c:v>57.5</c:v>
                </c:pt>
                <c:pt idx="30">
                  <c:v>56.666666666666664</c:v>
                </c:pt>
                <c:pt idx="31">
                  <c:v>55.833333333333336</c:v>
                </c:pt>
                <c:pt idx="32">
                  <c:v>53.333333333333336</c:v>
                </c:pt>
                <c:pt idx="33">
                  <c:v>50.833333333333336</c:v>
                </c:pt>
                <c:pt idx="34">
                  <c:v>47.5</c:v>
                </c:pt>
                <c:pt idx="35">
                  <c:v>46.666666666666664</c:v>
                </c:pt>
                <c:pt idx="36">
                  <c:v>45.833333333333336</c:v>
                </c:pt>
                <c:pt idx="37">
                  <c:v>42.5</c:v>
                </c:pt>
                <c:pt idx="38">
                  <c:v>40</c:v>
                </c:pt>
                <c:pt idx="39">
                  <c:v>36.666666666666664</c:v>
                </c:pt>
                <c:pt idx="40">
                  <c:v>33.333333333333336</c:v>
                </c:pt>
                <c:pt idx="41">
                  <c:v>20</c:v>
                </c:pt>
                <c:pt idx="42">
                  <c:v>0</c:v>
                </c:pt>
              </c:numCache>
            </c:numRef>
          </c:cat>
          <c:val>
            <c:numRef>
              <c:f>[1]전체통계표!$Z$5:$Z$47</c:f>
              <c:numCache>
                <c:formatCode>General</c:formatCode>
                <c:ptCount val="4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3</c:v>
                </c:pt>
                <c:pt idx="37">
                  <c:v>1</c:v>
                </c:pt>
                <c:pt idx="38">
                  <c:v>6</c:v>
                </c:pt>
                <c:pt idx="39">
                  <c:v>5</c:v>
                </c:pt>
                <c:pt idx="40">
                  <c:v>5</c:v>
                </c:pt>
                <c:pt idx="41">
                  <c:v>0</c:v>
                </c:pt>
                <c:pt idx="4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8-4AD0-B20B-70ECE0342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[1]전체통계표!$Y$4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전체통계표!$Q$6:$Q$48</c15:sqref>
                        </c15:formulaRef>
                      </c:ext>
                    </c:extLst>
                    <c:numCache>
                      <c:formatCode>0.0</c:formatCode>
                      <c:ptCount val="43"/>
                      <c:pt idx="0">
                        <c:v>96.3</c:v>
                      </c:pt>
                      <c:pt idx="1">
                        <c:v>88.8</c:v>
                      </c:pt>
                      <c:pt idx="2">
                        <c:v>87.5</c:v>
                      </c:pt>
                      <c:pt idx="3">
                        <c:v>86.666666666666671</c:v>
                      </c:pt>
                      <c:pt idx="4">
                        <c:v>85.833333333333329</c:v>
                      </c:pt>
                      <c:pt idx="5">
                        <c:v>85</c:v>
                      </c:pt>
                      <c:pt idx="6">
                        <c:v>83.8</c:v>
                      </c:pt>
                      <c:pt idx="7">
                        <c:v>82.5</c:v>
                      </c:pt>
                      <c:pt idx="8">
                        <c:v>81.666666666666671</c:v>
                      </c:pt>
                      <c:pt idx="9">
                        <c:v>80.833333333333329</c:v>
                      </c:pt>
                      <c:pt idx="10">
                        <c:v>80</c:v>
                      </c:pt>
                      <c:pt idx="11">
                        <c:v>79.166666666666671</c:v>
                      </c:pt>
                      <c:pt idx="12">
                        <c:v>78.333333333333329</c:v>
                      </c:pt>
                      <c:pt idx="13">
                        <c:v>77.5</c:v>
                      </c:pt>
                      <c:pt idx="14">
                        <c:v>75.833333333333329</c:v>
                      </c:pt>
                      <c:pt idx="15">
                        <c:v>75</c:v>
                      </c:pt>
                      <c:pt idx="16">
                        <c:v>74.166666666666671</c:v>
                      </c:pt>
                      <c:pt idx="17">
                        <c:v>73.333333333333329</c:v>
                      </c:pt>
                      <c:pt idx="18">
                        <c:v>72.5</c:v>
                      </c:pt>
                      <c:pt idx="19">
                        <c:v>71.666666666666671</c:v>
                      </c:pt>
                      <c:pt idx="20">
                        <c:v>70.833333333333329</c:v>
                      </c:pt>
                      <c:pt idx="21">
                        <c:v>69.166666666666671</c:v>
                      </c:pt>
                      <c:pt idx="22">
                        <c:v>68.333333333333329</c:v>
                      </c:pt>
                      <c:pt idx="23">
                        <c:v>66.666666666666671</c:v>
                      </c:pt>
                      <c:pt idx="24">
                        <c:v>65.833333333333329</c:v>
                      </c:pt>
                      <c:pt idx="25">
                        <c:v>62.5</c:v>
                      </c:pt>
                      <c:pt idx="26">
                        <c:v>61.666666666666664</c:v>
                      </c:pt>
                      <c:pt idx="27">
                        <c:v>59.166666666666664</c:v>
                      </c:pt>
                      <c:pt idx="28">
                        <c:v>58.333333333333336</c:v>
                      </c:pt>
                      <c:pt idx="29">
                        <c:v>57.5</c:v>
                      </c:pt>
                      <c:pt idx="30">
                        <c:v>56.666666666666664</c:v>
                      </c:pt>
                      <c:pt idx="31">
                        <c:v>55.833333333333336</c:v>
                      </c:pt>
                      <c:pt idx="32">
                        <c:v>53.333333333333336</c:v>
                      </c:pt>
                      <c:pt idx="33">
                        <c:v>50.833333333333336</c:v>
                      </c:pt>
                      <c:pt idx="34">
                        <c:v>47.5</c:v>
                      </c:pt>
                      <c:pt idx="35">
                        <c:v>46.666666666666664</c:v>
                      </c:pt>
                      <c:pt idx="36">
                        <c:v>45.833333333333336</c:v>
                      </c:pt>
                      <c:pt idx="37">
                        <c:v>42.5</c:v>
                      </c:pt>
                      <c:pt idx="38">
                        <c:v>40</c:v>
                      </c:pt>
                      <c:pt idx="39">
                        <c:v>36.666666666666664</c:v>
                      </c:pt>
                      <c:pt idx="40">
                        <c:v>33.333333333333336</c:v>
                      </c:pt>
                      <c:pt idx="41">
                        <c:v>20</c:v>
                      </c:pt>
                      <c:pt idx="42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[1]전체통계표!$Y$5:$Y$63</c15:sqref>
                        </c15:formulaRef>
                      </c:ext>
                    </c:extLst>
                    <c:numCache>
                      <c:formatCode>General</c:formatCode>
                      <c:ptCount val="59"/>
                      <c:pt idx="0">
                        <c:v>97.5</c:v>
                      </c:pt>
                      <c:pt idx="1">
                        <c:v>90</c:v>
                      </c:pt>
                      <c:pt idx="2">
                        <c:v>88.333333333333329</c:v>
                      </c:pt>
                      <c:pt idx="3">
                        <c:v>86.666666666666671</c:v>
                      </c:pt>
                      <c:pt idx="4">
                        <c:v>85.833333333333329</c:v>
                      </c:pt>
                      <c:pt idx="5">
                        <c:v>85</c:v>
                      </c:pt>
                      <c:pt idx="6">
                        <c:v>83.333333333333329</c:v>
                      </c:pt>
                      <c:pt idx="7">
                        <c:v>82.5</c:v>
                      </c:pt>
                      <c:pt idx="8">
                        <c:v>81.666666666666671</c:v>
                      </c:pt>
                      <c:pt idx="9">
                        <c:v>80.833333333333329</c:v>
                      </c:pt>
                      <c:pt idx="10">
                        <c:v>80</c:v>
                      </c:pt>
                      <c:pt idx="11">
                        <c:v>79.166666666666671</c:v>
                      </c:pt>
                      <c:pt idx="12">
                        <c:v>78.333333333333329</c:v>
                      </c:pt>
                      <c:pt idx="13">
                        <c:v>77.5</c:v>
                      </c:pt>
                      <c:pt idx="14">
                        <c:v>75.833333333333329</c:v>
                      </c:pt>
                      <c:pt idx="15">
                        <c:v>75</c:v>
                      </c:pt>
                      <c:pt idx="16">
                        <c:v>74.166666666666671</c:v>
                      </c:pt>
                      <c:pt idx="17">
                        <c:v>73.333333333333329</c:v>
                      </c:pt>
                      <c:pt idx="18">
                        <c:v>72.5</c:v>
                      </c:pt>
                      <c:pt idx="19">
                        <c:v>71.666666666666671</c:v>
                      </c:pt>
                      <c:pt idx="20">
                        <c:v>70.833333333333329</c:v>
                      </c:pt>
                      <c:pt idx="21">
                        <c:v>69.166666666666671</c:v>
                      </c:pt>
                      <c:pt idx="22">
                        <c:v>68.333333333333329</c:v>
                      </c:pt>
                      <c:pt idx="23">
                        <c:v>66.666666666666671</c:v>
                      </c:pt>
                      <c:pt idx="24">
                        <c:v>65.833333333333329</c:v>
                      </c:pt>
                      <c:pt idx="25">
                        <c:v>62.5</c:v>
                      </c:pt>
                      <c:pt idx="26">
                        <c:v>61.666666666666664</c:v>
                      </c:pt>
                      <c:pt idx="27">
                        <c:v>59.166666666666664</c:v>
                      </c:pt>
                      <c:pt idx="28">
                        <c:v>58.333333333333336</c:v>
                      </c:pt>
                      <c:pt idx="29">
                        <c:v>57.5</c:v>
                      </c:pt>
                      <c:pt idx="30">
                        <c:v>56.666666666666664</c:v>
                      </c:pt>
                      <c:pt idx="31">
                        <c:v>55.833333333333336</c:v>
                      </c:pt>
                      <c:pt idx="32">
                        <c:v>53.333333333333336</c:v>
                      </c:pt>
                      <c:pt idx="33">
                        <c:v>50.833333333333336</c:v>
                      </c:pt>
                      <c:pt idx="34">
                        <c:v>47.5</c:v>
                      </c:pt>
                      <c:pt idx="35">
                        <c:v>46.666666666666664</c:v>
                      </c:pt>
                      <c:pt idx="36">
                        <c:v>45.833333333333336</c:v>
                      </c:pt>
                      <c:pt idx="37">
                        <c:v>42.5</c:v>
                      </c:pt>
                      <c:pt idx="38">
                        <c:v>40</c:v>
                      </c:pt>
                      <c:pt idx="39">
                        <c:v>36.666666666666664</c:v>
                      </c:pt>
                      <c:pt idx="40">
                        <c:v>33.333333333333336</c:v>
                      </c:pt>
                      <c:pt idx="41">
                        <c:v>20</c:v>
                      </c:pt>
                      <c:pt idx="42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4E8-4AD0-B20B-70ECE0342781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1"/>
        <c:lblAlgn val="ctr"/>
        <c:lblOffset val="100"/>
        <c:noMultiLvlLbl val="0"/>
      </c:catAx>
      <c:valAx>
        <c:axId val="1633261504"/>
        <c:scaling>
          <c:orientation val="minMax"/>
          <c:max val="1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/>
              <a:t>THE PREMIUM 7</a:t>
            </a:r>
            <a:r>
              <a:rPr lang="ko-KR" altLang="en-US" sz="1800"/>
              <a:t>월 월말모의고사 산업재산권법</a:t>
            </a:r>
            <a:r>
              <a:rPr lang="en-US" altLang="ko-KR" sz="1800"/>
              <a:t>(</a:t>
            </a:r>
            <a:r>
              <a:rPr lang="ko-KR" altLang="en-US" sz="1800"/>
              <a:t>통계표</a:t>
            </a:r>
            <a:r>
              <a:rPr lang="en-US" altLang="ko-KR" sz="1800"/>
              <a:t>)</a:t>
            </a:r>
            <a:endParaRPr lang="en-US" altLang="ko-KR" sz="1800" baseline="0"/>
          </a:p>
        </c:rich>
      </c:tx>
      <c:layout>
        <c:manualLayout>
          <c:xMode val="edge"/>
          <c:yMode val="edge"/>
          <c:x val="0.19703212537127363"/>
          <c:y val="1.2441028240553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[1]산업재산권법통계표!$V$4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[1]산업재산권법통계표!$U$5:$U$44</c15:sqref>
                  </c15:fullRef>
                </c:ext>
              </c:extLst>
              <c:f>[1]산업재산권법통계표!$U$5:$U$43</c:f>
              <c:numCache>
                <c:formatCode>General</c:formatCode>
                <c:ptCount val="39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[1]산업재산권법통계표!$V$5:$V$44</c15:sqref>
                  </c15:fullRef>
                </c:ext>
              </c:extLst>
              <c:f>[1]산업재산권법통계표!$V$5:$V$43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2</c:v>
                </c:pt>
                <c:pt idx="15">
                  <c:v>4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6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D-4626-A737-1DBEE6801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[1]산업재산권법통계표!$U$4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[1]산업재산권법통계표!$U$5:$U$44</c15:sqref>
                        </c15:fullRef>
                        <c15:formulaRef>
                          <c15:sqref>[1]산업재산권법통계표!$U$5:$U$43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[1]산업재산권법통계표!$U$5:$U$44</c15:sqref>
                        </c15:fullRef>
                        <c15:formulaRef>
                          <c15:sqref>[1]산업재산권법통계표!$U$5:$U$43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76D-4626-A737-1DBEE6801B16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 b="0" i="0" baseline="0">
                <a:effectLst/>
              </a:rPr>
              <a:t>THE PREMIUM 7</a:t>
            </a:r>
            <a:r>
              <a:rPr lang="ko-KR" altLang="ko-KR" sz="1800" b="0" i="0" baseline="0">
                <a:effectLst/>
              </a:rPr>
              <a:t>월 월말모의고사 </a:t>
            </a:r>
            <a:r>
              <a:rPr lang="ko-KR" altLang="en-US" sz="1800" b="0" i="0" baseline="0">
                <a:effectLst/>
              </a:rPr>
              <a:t>민</a:t>
            </a:r>
            <a:r>
              <a:rPr lang="ko-KR" altLang="ko-KR" sz="1800" b="0" i="0" baseline="0">
                <a:effectLst/>
              </a:rPr>
              <a:t>법</a:t>
            </a:r>
            <a:r>
              <a:rPr lang="ko-KR" altLang="en-US" sz="1800" b="0" i="0" baseline="0">
                <a:effectLst/>
              </a:rPr>
              <a:t>개론</a:t>
            </a:r>
            <a:r>
              <a:rPr lang="en-US" altLang="ko-KR" sz="1800" b="0" i="0" baseline="0">
                <a:effectLst/>
              </a:rPr>
              <a:t>(</a:t>
            </a:r>
            <a:r>
              <a:rPr lang="ko-KR" altLang="ko-KR" sz="1800" b="0" i="0" baseline="0">
                <a:effectLst/>
              </a:rPr>
              <a:t>통계표</a:t>
            </a:r>
            <a:r>
              <a:rPr lang="en-US" altLang="ko-KR" sz="1800" b="0" i="0" baseline="0">
                <a:effectLst/>
              </a:rPr>
              <a:t>)</a:t>
            </a:r>
            <a:endParaRPr lang="ko-KR" altLang="ko-KR">
              <a:effectLst/>
            </a:endParaRPr>
          </a:p>
        </c:rich>
      </c:tx>
      <c:layout>
        <c:manualLayout>
          <c:xMode val="edge"/>
          <c:yMode val="edge"/>
          <c:x val="0.20463418147803925"/>
          <c:y val="1.183624261975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[1]민법통계표!$V$4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[1]민법통계표!$U$5:$U$45</c15:sqref>
                  </c15:fullRef>
                </c:ext>
              </c:extLst>
              <c:f>[1]민법통계표!$U$5:$U$44</c:f>
              <c:numCache>
                <c:formatCode>General</c:formatCode>
                <c:ptCount val="40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  <c:pt idx="39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[1]민법통계표!$V$5:$V$45</c15:sqref>
                  </c15:fullRef>
                </c:ext>
              </c:extLst>
              <c:f>[1]민법통계표!$V$5:$V$44</c:f>
              <c:numCache>
                <c:formatCode>General</c:formatCode>
                <c:ptCount val="4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5</c:v>
                </c:pt>
                <c:pt idx="11">
                  <c:v>3</c:v>
                </c:pt>
                <c:pt idx="12">
                  <c:v>1</c:v>
                </c:pt>
                <c:pt idx="13">
                  <c:v>4</c:v>
                </c:pt>
                <c:pt idx="14">
                  <c:v>3</c:v>
                </c:pt>
                <c:pt idx="15">
                  <c:v>5</c:v>
                </c:pt>
                <c:pt idx="16">
                  <c:v>2</c:v>
                </c:pt>
                <c:pt idx="17">
                  <c:v>3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D-43F6-833D-C588F72AE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[1]민법통계표!$U$4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[1]민법통계표!$U$5:$U$45</c15:sqref>
                        </c15:fullRef>
                        <c15:formulaRef>
                          <c15:sqref>[1]민법통계표!$U$5:$U$44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  <c:pt idx="39">
                        <c:v>2.5</c:v>
                      </c:pt>
                      <c:pt idx="4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[1]민법통계표!$U$6:$U$45</c15:sqref>
                        </c15:fullRef>
                        <c15:formulaRef>
                          <c15:sqref>[1]민법통계표!$U$6:$U$45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97.5</c:v>
                      </c:pt>
                      <c:pt idx="1">
                        <c:v>95</c:v>
                      </c:pt>
                      <c:pt idx="2">
                        <c:v>92.5</c:v>
                      </c:pt>
                      <c:pt idx="3">
                        <c:v>90</c:v>
                      </c:pt>
                      <c:pt idx="4">
                        <c:v>87.5</c:v>
                      </c:pt>
                      <c:pt idx="5">
                        <c:v>85</c:v>
                      </c:pt>
                      <c:pt idx="6">
                        <c:v>82.5</c:v>
                      </c:pt>
                      <c:pt idx="7">
                        <c:v>80</c:v>
                      </c:pt>
                      <c:pt idx="8">
                        <c:v>77.5</c:v>
                      </c:pt>
                      <c:pt idx="9">
                        <c:v>75</c:v>
                      </c:pt>
                      <c:pt idx="10">
                        <c:v>72.5</c:v>
                      </c:pt>
                      <c:pt idx="11">
                        <c:v>70</c:v>
                      </c:pt>
                      <c:pt idx="12">
                        <c:v>67.5</c:v>
                      </c:pt>
                      <c:pt idx="13">
                        <c:v>65</c:v>
                      </c:pt>
                      <c:pt idx="14">
                        <c:v>62.5</c:v>
                      </c:pt>
                      <c:pt idx="15">
                        <c:v>60</c:v>
                      </c:pt>
                      <c:pt idx="16">
                        <c:v>57.5</c:v>
                      </c:pt>
                      <c:pt idx="17">
                        <c:v>55</c:v>
                      </c:pt>
                      <c:pt idx="18">
                        <c:v>52.5</c:v>
                      </c:pt>
                      <c:pt idx="19">
                        <c:v>50</c:v>
                      </c:pt>
                      <c:pt idx="20">
                        <c:v>47.5</c:v>
                      </c:pt>
                      <c:pt idx="21">
                        <c:v>45</c:v>
                      </c:pt>
                      <c:pt idx="22">
                        <c:v>42.5</c:v>
                      </c:pt>
                      <c:pt idx="23">
                        <c:v>40</c:v>
                      </c:pt>
                      <c:pt idx="24">
                        <c:v>37.5</c:v>
                      </c:pt>
                      <c:pt idx="25">
                        <c:v>35</c:v>
                      </c:pt>
                      <c:pt idx="26">
                        <c:v>32.5</c:v>
                      </c:pt>
                      <c:pt idx="27">
                        <c:v>30</c:v>
                      </c:pt>
                      <c:pt idx="28">
                        <c:v>27.5</c:v>
                      </c:pt>
                      <c:pt idx="29">
                        <c:v>25</c:v>
                      </c:pt>
                      <c:pt idx="30">
                        <c:v>22.5</c:v>
                      </c:pt>
                      <c:pt idx="31">
                        <c:v>20</c:v>
                      </c:pt>
                      <c:pt idx="32">
                        <c:v>17.5</c:v>
                      </c:pt>
                      <c:pt idx="33">
                        <c:v>15</c:v>
                      </c:pt>
                      <c:pt idx="34">
                        <c:v>12.5</c:v>
                      </c:pt>
                      <c:pt idx="35">
                        <c:v>10</c:v>
                      </c:pt>
                      <c:pt idx="36">
                        <c:v>7.5</c:v>
                      </c:pt>
                      <c:pt idx="37">
                        <c:v>5</c:v>
                      </c:pt>
                      <c:pt idx="38">
                        <c:v>2.5</c:v>
                      </c:pt>
                      <c:pt idx="3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6BD-43F6-833D-C588F72AE723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154110</xdr:colOff>
      <xdr:row>4</xdr:row>
      <xdr:rowOff>56029</xdr:rowOff>
    </xdr:from>
    <xdr:to>
      <xdr:col>15</xdr:col>
      <xdr:colOff>381000</xdr:colOff>
      <xdr:row>118</xdr:row>
      <xdr:rowOff>0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AB35B6F9-C6D2-4FAD-A27E-A1284D4ED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299786</xdr:colOff>
      <xdr:row>4</xdr:row>
      <xdr:rowOff>22412</xdr:rowOff>
    </xdr:from>
    <xdr:to>
      <xdr:col>13</xdr:col>
      <xdr:colOff>526676</xdr:colOff>
      <xdr:row>98</xdr:row>
      <xdr:rowOff>168088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6CC81959-AA1B-41D7-9F42-F634A7BEF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299786</xdr:colOff>
      <xdr:row>4</xdr:row>
      <xdr:rowOff>22412</xdr:rowOff>
    </xdr:from>
    <xdr:to>
      <xdr:col>13</xdr:col>
      <xdr:colOff>526676</xdr:colOff>
      <xdr:row>81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C1D47473-2BCD-4F3C-8586-8F5E39F4CF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50629;&#47924;&#54260;&#45908;\&#47784;&#51032;&#44256;&#49324;\61&#54924;&#45824;&#48708;&#47784;&#51032;&#44256;&#49324;\7&#50900;\&#51216;&#49688;&#53685;&#44228;&#54364;\7&#50900;_&#53685;&#44228;&#54364;.xlsx" TargetMode="External"/><Relationship Id="rId1" Type="http://schemas.openxmlformats.org/officeDocument/2006/relationships/externalLinkPath" Target="7&#50900;_&#53685;&#44228;&#543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전체통계표"/>
      <sheetName val="산업재산권법통계표"/>
      <sheetName val="민법통계표"/>
      <sheetName val="문항분석표(산업재산권법)"/>
      <sheetName val="문항분석표(민법개론)"/>
    </sheetNames>
    <sheetDataSet>
      <sheetData sheetId="0">
        <row r="4">
          <cell r="Y4" t="str">
            <v xml:space="preserve">점수 </v>
          </cell>
          <cell r="Z4" t="str">
            <v>인원</v>
          </cell>
        </row>
        <row r="5">
          <cell r="Y5">
            <v>97.5</v>
          </cell>
          <cell r="Z5">
            <v>1</v>
          </cell>
        </row>
        <row r="6">
          <cell r="Y6">
            <v>90</v>
          </cell>
          <cell r="Z6">
            <v>1</v>
          </cell>
        </row>
        <row r="7">
          <cell r="Y7">
            <v>88.333333333333329</v>
          </cell>
          <cell r="Z7">
            <v>1</v>
          </cell>
        </row>
        <row r="8">
          <cell r="Y8">
            <v>86.666666666666671</v>
          </cell>
          <cell r="Z8">
            <v>0</v>
          </cell>
        </row>
        <row r="9">
          <cell r="Y9">
            <v>85.833333333333329</v>
          </cell>
          <cell r="Z9">
            <v>0</v>
          </cell>
        </row>
        <row r="10">
          <cell r="Y10">
            <v>85</v>
          </cell>
          <cell r="Z10">
            <v>8</v>
          </cell>
        </row>
        <row r="11">
          <cell r="Y11">
            <v>83.333333333333329</v>
          </cell>
          <cell r="Z11">
            <v>0</v>
          </cell>
        </row>
        <row r="12">
          <cell r="Y12">
            <v>82.5</v>
          </cell>
          <cell r="Z12">
            <v>1</v>
          </cell>
        </row>
        <row r="13">
          <cell r="Y13">
            <v>81.666666666666671</v>
          </cell>
          <cell r="Z13">
            <v>2</v>
          </cell>
        </row>
        <row r="14">
          <cell r="Y14">
            <v>80.833333333333329</v>
          </cell>
          <cell r="Z14">
            <v>0</v>
          </cell>
        </row>
        <row r="15">
          <cell r="Y15">
            <v>80</v>
          </cell>
          <cell r="Z15">
            <v>2</v>
          </cell>
        </row>
        <row r="16">
          <cell r="Y16">
            <v>79.166666666666671</v>
          </cell>
          <cell r="Z16">
            <v>0</v>
          </cell>
        </row>
        <row r="17">
          <cell r="Y17">
            <v>78.333333333333329</v>
          </cell>
          <cell r="Z17">
            <v>0</v>
          </cell>
        </row>
        <row r="18">
          <cell r="Y18">
            <v>77.5</v>
          </cell>
          <cell r="Z18">
            <v>2</v>
          </cell>
        </row>
        <row r="19">
          <cell r="Y19">
            <v>75.833333333333329</v>
          </cell>
          <cell r="Z19">
            <v>0</v>
          </cell>
        </row>
        <row r="20">
          <cell r="Y20">
            <v>75</v>
          </cell>
          <cell r="Z20">
            <v>3</v>
          </cell>
        </row>
        <row r="21">
          <cell r="Y21">
            <v>74.166666666666671</v>
          </cell>
          <cell r="Z21">
            <v>3</v>
          </cell>
        </row>
        <row r="22">
          <cell r="Y22">
            <v>73.333333333333329</v>
          </cell>
          <cell r="Z22">
            <v>0</v>
          </cell>
        </row>
        <row r="23">
          <cell r="Y23">
            <v>72.5</v>
          </cell>
          <cell r="Z23">
            <v>1</v>
          </cell>
        </row>
        <row r="24">
          <cell r="Y24">
            <v>71.666666666666671</v>
          </cell>
          <cell r="Z24">
            <v>2</v>
          </cell>
        </row>
        <row r="25">
          <cell r="Y25">
            <v>70.833333333333329</v>
          </cell>
          <cell r="Z25">
            <v>0</v>
          </cell>
        </row>
        <row r="26">
          <cell r="Y26">
            <v>69.166666666666671</v>
          </cell>
          <cell r="Z26">
            <v>1</v>
          </cell>
        </row>
        <row r="27">
          <cell r="Y27">
            <v>68.333333333333329</v>
          </cell>
          <cell r="Z27">
            <v>2</v>
          </cell>
        </row>
        <row r="28">
          <cell r="Y28">
            <v>66.666666666666671</v>
          </cell>
          <cell r="Z28">
            <v>2</v>
          </cell>
        </row>
        <row r="29">
          <cell r="Y29">
            <v>65.833333333333329</v>
          </cell>
          <cell r="Z29">
            <v>2</v>
          </cell>
        </row>
        <row r="30">
          <cell r="Y30">
            <v>62.5</v>
          </cell>
          <cell r="Z30">
            <v>2</v>
          </cell>
        </row>
        <row r="31">
          <cell r="Y31">
            <v>61.666666666666664</v>
          </cell>
          <cell r="Z31">
            <v>2</v>
          </cell>
        </row>
        <row r="32">
          <cell r="Y32">
            <v>59.166666666666664</v>
          </cell>
          <cell r="Z32">
            <v>0</v>
          </cell>
        </row>
        <row r="33">
          <cell r="Y33">
            <v>58.333333333333336</v>
          </cell>
          <cell r="Z33">
            <v>0</v>
          </cell>
        </row>
        <row r="34">
          <cell r="Y34">
            <v>57.5</v>
          </cell>
          <cell r="Z34">
            <v>3</v>
          </cell>
        </row>
        <row r="35">
          <cell r="Y35">
            <v>56.666666666666664</v>
          </cell>
          <cell r="Z35">
            <v>2</v>
          </cell>
        </row>
        <row r="36">
          <cell r="Y36">
            <v>55.833333333333336</v>
          </cell>
          <cell r="Z36">
            <v>2</v>
          </cell>
        </row>
        <row r="37">
          <cell r="Y37">
            <v>53.333333333333336</v>
          </cell>
          <cell r="Z37">
            <v>1</v>
          </cell>
        </row>
        <row r="38">
          <cell r="Y38">
            <v>50.833333333333336</v>
          </cell>
          <cell r="Z38">
            <v>1</v>
          </cell>
        </row>
        <row r="39">
          <cell r="Y39">
            <v>47.5</v>
          </cell>
          <cell r="Z39">
            <v>1</v>
          </cell>
        </row>
        <row r="40">
          <cell r="Y40">
            <v>46.666666666666664</v>
          </cell>
          <cell r="Z40">
            <v>0</v>
          </cell>
        </row>
        <row r="41">
          <cell r="Y41">
            <v>45.833333333333336</v>
          </cell>
          <cell r="Z41">
            <v>3</v>
          </cell>
        </row>
        <row r="42">
          <cell r="Y42">
            <v>42.5</v>
          </cell>
          <cell r="Z42">
            <v>1</v>
          </cell>
        </row>
        <row r="43">
          <cell r="Y43">
            <v>40</v>
          </cell>
          <cell r="Z43">
            <v>6</v>
          </cell>
        </row>
        <row r="44">
          <cell r="Y44">
            <v>36.666666666666664</v>
          </cell>
          <cell r="Z44">
            <v>5</v>
          </cell>
        </row>
        <row r="45">
          <cell r="Y45">
            <v>33.333333333333336</v>
          </cell>
          <cell r="Z45">
            <v>5</v>
          </cell>
        </row>
        <row r="46">
          <cell r="Y46">
            <v>20</v>
          </cell>
          <cell r="Z46">
            <v>0</v>
          </cell>
        </row>
        <row r="47">
          <cell r="Y47">
            <v>0</v>
          </cell>
          <cell r="Z47">
            <v>45</v>
          </cell>
        </row>
        <row r="51">
          <cell r="Y51" t="str">
            <v>응시인원</v>
          </cell>
        </row>
        <row r="52">
          <cell r="Y52" t="str">
            <v>평균점수</v>
          </cell>
        </row>
        <row r="53">
          <cell r="Y53" t="str">
            <v>최고점수</v>
          </cell>
        </row>
      </sheetData>
      <sheetData sheetId="1">
        <row r="4">
          <cell r="U4" t="str">
            <v xml:space="preserve">점수 </v>
          </cell>
          <cell r="V4" t="str">
            <v>인원</v>
          </cell>
        </row>
        <row r="5">
          <cell r="U5">
            <v>100</v>
          </cell>
          <cell r="V5">
            <v>0</v>
          </cell>
        </row>
        <row r="6">
          <cell r="U6">
            <v>97.5</v>
          </cell>
          <cell r="V6">
            <v>1</v>
          </cell>
        </row>
        <row r="7">
          <cell r="U7">
            <v>95</v>
          </cell>
          <cell r="V7">
            <v>1</v>
          </cell>
        </row>
        <row r="8">
          <cell r="U8">
            <v>92.5</v>
          </cell>
          <cell r="V8">
            <v>0</v>
          </cell>
        </row>
        <row r="9">
          <cell r="U9">
            <v>90</v>
          </cell>
          <cell r="V9">
            <v>0</v>
          </cell>
        </row>
        <row r="10">
          <cell r="U10">
            <v>87.5</v>
          </cell>
          <cell r="V10">
            <v>3</v>
          </cell>
        </row>
        <row r="11">
          <cell r="U11">
            <v>85</v>
          </cell>
          <cell r="V11">
            <v>3</v>
          </cell>
        </row>
        <row r="12">
          <cell r="U12">
            <v>82.5</v>
          </cell>
          <cell r="V12">
            <v>3</v>
          </cell>
        </row>
        <row r="13">
          <cell r="U13">
            <v>80</v>
          </cell>
          <cell r="V13">
            <v>3</v>
          </cell>
        </row>
        <row r="14">
          <cell r="U14">
            <v>77.5</v>
          </cell>
          <cell r="V14">
            <v>1</v>
          </cell>
        </row>
        <row r="15">
          <cell r="U15">
            <v>75</v>
          </cell>
          <cell r="V15">
            <v>3</v>
          </cell>
        </row>
        <row r="16">
          <cell r="U16">
            <v>72.5</v>
          </cell>
          <cell r="V16">
            <v>2</v>
          </cell>
        </row>
        <row r="17">
          <cell r="U17">
            <v>70</v>
          </cell>
          <cell r="V17">
            <v>3</v>
          </cell>
        </row>
        <row r="18">
          <cell r="U18">
            <v>67.5</v>
          </cell>
          <cell r="V18">
            <v>5</v>
          </cell>
        </row>
        <row r="19">
          <cell r="U19">
            <v>65</v>
          </cell>
          <cell r="V19">
            <v>2</v>
          </cell>
        </row>
        <row r="20">
          <cell r="U20">
            <v>62.5</v>
          </cell>
          <cell r="V20">
            <v>4</v>
          </cell>
        </row>
        <row r="21">
          <cell r="U21">
            <v>60</v>
          </cell>
          <cell r="V21">
            <v>2</v>
          </cell>
        </row>
        <row r="22">
          <cell r="U22">
            <v>57.5</v>
          </cell>
          <cell r="V22">
            <v>3</v>
          </cell>
        </row>
        <row r="23">
          <cell r="U23">
            <v>55</v>
          </cell>
          <cell r="V23">
            <v>1</v>
          </cell>
        </row>
        <row r="24">
          <cell r="U24">
            <v>52.5</v>
          </cell>
          <cell r="V24">
            <v>2</v>
          </cell>
        </row>
        <row r="25">
          <cell r="U25">
            <v>50</v>
          </cell>
          <cell r="V25">
            <v>1</v>
          </cell>
        </row>
        <row r="26">
          <cell r="U26">
            <v>47.5</v>
          </cell>
          <cell r="V26">
            <v>1</v>
          </cell>
        </row>
        <row r="27">
          <cell r="U27">
            <v>45</v>
          </cell>
          <cell r="V27">
            <v>2</v>
          </cell>
        </row>
        <row r="28">
          <cell r="U28">
            <v>42.5</v>
          </cell>
          <cell r="V28">
            <v>0</v>
          </cell>
        </row>
        <row r="29">
          <cell r="U29">
            <v>40</v>
          </cell>
          <cell r="V29">
            <v>1</v>
          </cell>
        </row>
        <row r="30">
          <cell r="U30">
            <v>37.5</v>
          </cell>
          <cell r="V30">
            <v>6</v>
          </cell>
        </row>
        <row r="31">
          <cell r="U31">
            <v>35</v>
          </cell>
          <cell r="V31">
            <v>1</v>
          </cell>
        </row>
        <row r="32">
          <cell r="U32">
            <v>32.5</v>
          </cell>
          <cell r="V32">
            <v>2</v>
          </cell>
        </row>
        <row r="33">
          <cell r="U33">
            <v>30</v>
          </cell>
          <cell r="V33">
            <v>3</v>
          </cell>
        </row>
        <row r="34">
          <cell r="U34">
            <v>27.5</v>
          </cell>
          <cell r="V34">
            <v>3</v>
          </cell>
        </row>
        <row r="35">
          <cell r="U35">
            <v>25</v>
          </cell>
          <cell r="V35">
            <v>3</v>
          </cell>
        </row>
        <row r="36">
          <cell r="U36">
            <v>22.5</v>
          </cell>
          <cell r="V36">
            <v>2</v>
          </cell>
        </row>
        <row r="37">
          <cell r="U37">
            <v>20</v>
          </cell>
          <cell r="V37">
            <v>1</v>
          </cell>
        </row>
        <row r="38">
          <cell r="U38">
            <v>17.5</v>
          </cell>
          <cell r="V38">
            <v>0</v>
          </cell>
        </row>
        <row r="39">
          <cell r="U39">
            <v>15</v>
          </cell>
          <cell r="V39">
            <v>0</v>
          </cell>
        </row>
        <row r="40">
          <cell r="U40">
            <v>12.5</v>
          </cell>
          <cell r="V40">
            <v>0</v>
          </cell>
        </row>
        <row r="41">
          <cell r="U41">
            <v>10</v>
          </cell>
          <cell r="V41">
            <v>0</v>
          </cell>
        </row>
        <row r="42">
          <cell r="U42">
            <v>7.5</v>
          </cell>
          <cell r="V42">
            <v>0</v>
          </cell>
        </row>
        <row r="43">
          <cell r="U43">
            <v>5</v>
          </cell>
          <cell r="V43">
            <v>0</v>
          </cell>
        </row>
        <row r="44">
          <cell r="U44">
            <v>2.5</v>
          </cell>
          <cell r="V44">
            <v>0</v>
          </cell>
        </row>
      </sheetData>
      <sheetData sheetId="2">
        <row r="4">
          <cell r="U4" t="str">
            <v xml:space="preserve">점수 </v>
          </cell>
          <cell r="V4" t="str">
            <v>인원</v>
          </cell>
        </row>
        <row r="5">
          <cell r="U5">
            <v>100</v>
          </cell>
          <cell r="V5">
            <v>0</v>
          </cell>
        </row>
        <row r="6">
          <cell r="U6">
            <v>97.5</v>
          </cell>
          <cell r="V6">
            <v>2</v>
          </cell>
        </row>
        <row r="7">
          <cell r="U7">
            <v>95</v>
          </cell>
          <cell r="V7">
            <v>0</v>
          </cell>
        </row>
        <row r="8">
          <cell r="U8">
            <v>92.5</v>
          </cell>
          <cell r="V8">
            <v>4</v>
          </cell>
        </row>
        <row r="9">
          <cell r="U9">
            <v>90</v>
          </cell>
          <cell r="V9">
            <v>3</v>
          </cell>
        </row>
        <row r="10">
          <cell r="U10">
            <v>87.5</v>
          </cell>
          <cell r="V10">
            <v>1</v>
          </cell>
        </row>
        <row r="11">
          <cell r="U11">
            <v>85</v>
          </cell>
          <cell r="V11">
            <v>5</v>
          </cell>
        </row>
        <row r="12">
          <cell r="U12">
            <v>82.5</v>
          </cell>
          <cell r="V12">
            <v>1</v>
          </cell>
        </row>
        <row r="13">
          <cell r="U13">
            <v>80</v>
          </cell>
          <cell r="V13">
            <v>4</v>
          </cell>
        </row>
        <row r="14">
          <cell r="U14">
            <v>77.5</v>
          </cell>
          <cell r="V14">
            <v>2</v>
          </cell>
        </row>
        <row r="15">
          <cell r="U15">
            <v>75</v>
          </cell>
          <cell r="V15">
            <v>5</v>
          </cell>
        </row>
        <row r="16">
          <cell r="U16">
            <v>72.5</v>
          </cell>
          <cell r="V16">
            <v>3</v>
          </cell>
        </row>
        <row r="17">
          <cell r="U17">
            <v>70</v>
          </cell>
          <cell r="V17">
            <v>1</v>
          </cell>
        </row>
        <row r="18">
          <cell r="U18">
            <v>67.5</v>
          </cell>
          <cell r="V18">
            <v>4</v>
          </cell>
        </row>
        <row r="19">
          <cell r="U19">
            <v>65</v>
          </cell>
          <cell r="V19">
            <v>3</v>
          </cell>
        </row>
        <row r="20">
          <cell r="U20">
            <v>62.5</v>
          </cell>
          <cell r="V20">
            <v>5</v>
          </cell>
        </row>
        <row r="21">
          <cell r="U21">
            <v>60</v>
          </cell>
          <cell r="V21">
            <v>2</v>
          </cell>
        </row>
        <row r="22">
          <cell r="U22">
            <v>57.5</v>
          </cell>
          <cell r="V22">
            <v>3</v>
          </cell>
        </row>
        <row r="23">
          <cell r="U23">
            <v>55</v>
          </cell>
          <cell r="V23">
            <v>0</v>
          </cell>
        </row>
        <row r="24">
          <cell r="U24">
            <v>52.5</v>
          </cell>
          <cell r="V24">
            <v>1</v>
          </cell>
        </row>
        <row r="25">
          <cell r="U25">
            <v>50</v>
          </cell>
          <cell r="V25">
            <v>5</v>
          </cell>
        </row>
        <row r="26">
          <cell r="U26">
            <v>47.5</v>
          </cell>
          <cell r="V26">
            <v>1</v>
          </cell>
        </row>
        <row r="27">
          <cell r="U27">
            <v>45</v>
          </cell>
          <cell r="V27">
            <v>1</v>
          </cell>
        </row>
        <row r="28">
          <cell r="U28">
            <v>42.5</v>
          </cell>
          <cell r="V28">
            <v>1</v>
          </cell>
        </row>
        <row r="29">
          <cell r="U29">
            <v>40</v>
          </cell>
          <cell r="V29">
            <v>2</v>
          </cell>
        </row>
        <row r="30">
          <cell r="U30">
            <v>37.5</v>
          </cell>
          <cell r="V30">
            <v>2</v>
          </cell>
        </row>
        <row r="31">
          <cell r="U31">
            <v>35</v>
          </cell>
          <cell r="V31">
            <v>0</v>
          </cell>
        </row>
        <row r="32">
          <cell r="U32">
            <v>32.5</v>
          </cell>
          <cell r="V32">
            <v>2</v>
          </cell>
        </row>
        <row r="33">
          <cell r="U33">
            <v>30</v>
          </cell>
          <cell r="V33">
            <v>1</v>
          </cell>
        </row>
        <row r="34">
          <cell r="U34">
            <v>27.5</v>
          </cell>
          <cell r="V34">
            <v>1</v>
          </cell>
        </row>
        <row r="35">
          <cell r="U35">
            <v>25</v>
          </cell>
          <cell r="V35">
            <v>1</v>
          </cell>
        </row>
        <row r="36">
          <cell r="U36">
            <v>22.5</v>
          </cell>
          <cell r="V36">
            <v>1</v>
          </cell>
        </row>
        <row r="37">
          <cell r="U37">
            <v>20</v>
          </cell>
          <cell r="V37">
            <v>0</v>
          </cell>
        </row>
        <row r="38">
          <cell r="U38">
            <v>17.5</v>
          </cell>
          <cell r="V38">
            <v>0</v>
          </cell>
        </row>
        <row r="39">
          <cell r="U39">
            <v>15</v>
          </cell>
          <cell r="V39">
            <v>0</v>
          </cell>
        </row>
        <row r="40">
          <cell r="U40">
            <v>12.5</v>
          </cell>
          <cell r="V40">
            <v>0</v>
          </cell>
        </row>
        <row r="41">
          <cell r="U41">
            <v>10</v>
          </cell>
          <cell r="V41">
            <v>0</v>
          </cell>
        </row>
        <row r="42">
          <cell r="U42">
            <v>7.5</v>
          </cell>
          <cell r="V42">
            <v>0</v>
          </cell>
        </row>
        <row r="43">
          <cell r="U43">
            <v>5</v>
          </cell>
          <cell r="V43">
            <v>0</v>
          </cell>
        </row>
        <row r="44">
          <cell r="U44">
            <v>2.5</v>
          </cell>
          <cell r="V44">
            <v>0</v>
          </cell>
        </row>
        <row r="45">
          <cell r="U45">
            <v>0</v>
          </cell>
          <cell r="V45">
            <v>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508F2-D351-45B0-93FD-095BCE9D9D53}">
  <dimension ref="B2:S121"/>
  <sheetViews>
    <sheetView showGridLines="0" workbookViewId="0">
      <selection sqref="A1:T124"/>
    </sheetView>
  </sheetViews>
  <sheetFormatPr defaultRowHeight="16.5" x14ac:dyDescent="0.3"/>
  <cols>
    <col min="2" max="2" width="14" bestFit="1" customWidth="1"/>
    <col min="3" max="3" width="9.5" bestFit="1" customWidth="1"/>
  </cols>
  <sheetData>
    <row r="2" spans="2:19" x14ac:dyDescent="0.3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2:19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5" spans="2:19" ht="17.25" thickBot="1" x14ac:dyDescent="0.35">
      <c r="B5" s="2" t="s">
        <v>11</v>
      </c>
      <c r="C5" s="2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Q5" s="3" t="s">
        <v>3</v>
      </c>
      <c r="R5" s="4" t="s">
        <v>4</v>
      </c>
      <c r="S5" s="5" t="s">
        <v>5</v>
      </c>
    </row>
    <row r="6" spans="2:19" ht="17.25" thickBot="1" x14ac:dyDescent="0.35">
      <c r="B6" s="6" t="s">
        <v>18</v>
      </c>
      <c r="C6" s="7">
        <v>23070011</v>
      </c>
      <c r="D6" s="7">
        <v>95</v>
      </c>
      <c r="E6" s="7">
        <v>97.5</v>
      </c>
      <c r="F6" s="8">
        <v>96.25</v>
      </c>
      <c r="G6" s="6">
        <v>1</v>
      </c>
      <c r="H6" s="8">
        <v>1.2820512820512819</v>
      </c>
      <c r="Q6" s="9">
        <v>96.3</v>
      </c>
      <c r="R6" s="10">
        <f>FREQUENCY($F$6:$F$118,Q6:$Q$48)</f>
        <v>1</v>
      </c>
      <c r="S6" s="11">
        <f>R6</f>
        <v>1</v>
      </c>
    </row>
    <row r="7" spans="2:19" ht="17.25" thickBot="1" x14ac:dyDescent="0.35">
      <c r="B7" s="6" t="s">
        <v>19</v>
      </c>
      <c r="C7" s="7">
        <v>23070093</v>
      </c>
      <c r="D7" s="7">
        <v>97.5</v>
      </c>
      <c r="E7" s="7">
        <v>80</v>
      </c>
      <c r="F7" s="8">
        <v>88.75</v>
      </c>
      <c r="G7" s="6">
        <v>2</v>
      </c>
      <c r="H7" s="8">
        <v>2.5641025641025639</v>
      </c>
      <c r="Q7" s="9">
        <v>88.8</v>
      </c>
      <c r="R7" s="10">
        <f>FREQUENCY($F$6:$F$118,Q7:$Q$48)</f>
        <v>1</v>
      </c>
      <c r="S7" s="11">
        <f t="shared" ref="S7:S46" si="0">S6+R7</f>
        <v>2</v>
      </c>
    </row>
    <row r="8" spans="2:19" ht="17.25" thickBot="1" x14ac:dyDescent="0.35">
      <c r="B8" s="6" t="s">
        <v>20</v>
      </c>
      <c r="C8" s="7">
        <v>23070026</v>
      </c>
      <c r="D8" s="7">
        <v>82.5</v>
      </c>
      <c r="E8" s="7">
        <v>92.5</v>
      </c>
      <c r="F8" s="8">
        <v>87.5</v>
      </c>
      <c r="G8" s="6">
        <v>3</v>
      </c>
      <c r="H8" s="8">
        <v>3.8461538461538463</v>
      </c>
      <c r="Q8" s="9">
        <v>87.5</v>
      </c>
      <c r="R8" s="10">
        <f>FREQUENCY($F$6:$F$118,Q8:$Q$48)</f>
        <v>1</v>
      </c>
      <c r="S8" s="11">
        <f t="shared" si="0"/>
        <v>3</v>
      </c>
    </row>
    <row r="9" spans="2:19" ht="17.25" thickBot="1" x14ac:dyDescent="0.35">
      <c r="B9" s="6" t="s">
        <v>21</v>
      </c>
      <c r="C9" s="7">
        <v>23070019</v>
      </c>
      <c r="D9" s="7">
        <v>80</v>
      </c>
      <c r="E9" s="7">
        <v>90</v>
      </c>
      <c r="F9" s="8">
        <v>85</v>
      </c>
      <c r="G9" s="6">
        <v>4</v>
      </c>
      <c r="H9" s="8">
        <v>5.1282051282051277</v>
      </c>
      <c r="Q9" s="9">
        <v>86.666666666666671</v>
      </c>
      <c r="R9" s="10">
        <f>FREQUENCY($F$6:$F$118,Q9:$Q$48)</f>
        <v>0</v>
      </c>
      <c r="S9" s="11">
        <f t="shared" si="0"/>
        <v>3</v>
      </c>
    </row>
    <row r="10" spans="2:19" ht="17.25" thickBot="1" x14ac:dyDescent="0.35">
      <c r="B10" s="6" t="s">
        <v>22</v>
      </c>
      <c r="C10" s="7">
        <v>23070029</v>
      </c>
      <c r="D10" s="7">
        <v>85</v>
      </c>
      <c r="E10" s="7">
        <v>85</v>
      </c>
      <c r="F10" s="8">
        <v>85</v>
      </c>
      <c r="G10" s="6">
        <v>4</v>
      </c>
      <c r="H10" s="8">
        <v>5.1282051282051277</v>
      </c>
      <c r="Q10" s="9">
        <v>85.833333333333329</v>
      </c>
      <c r="R10" s="10">
        <f>FREQUENCY($F$6:$F$118,Q10:$Q$48)</f>
        <v>0</v>
      </c>
      <c r="S10" s="11">
        <f>S9+R10</f>
        <v>3</v>
      </c>
    </row>
    <row r="11" spans="2:19" ht="17.25" thickBot="1" x14ac:dyDescent="0.35">
      <c r="B11" s="6" t="s">
        <v>23</v>
      </c>
      <c r="C11" s="7">
        <v>23070067</v>
      </c>
      <c r="D11" s="7">
        <v>77.5</v>
      </c>
      <c r="E11" s="7">
        <v>92.5</v>
      </c>
      <c r="F11" s="8">
        <v>85</v>
      </c>
      <c r="G11" s="6">
        <v>4</v>
      </c>
      <c r="H11" s="8">
        <v>5.1282051282051277</v>
      </c>
      <c r="Q11" s="9">
        <v>85</v>
      </c>
      <c r="R11" s="10">
        <f>FREQUENCY($F$6:$F$118,Q11:$Q$48)</f>
        <v>5</v>
      </c>
      <c r="S11" s="11">
        <f t="shared" si="0"/>
        <v>8</v>
      </c>
    </row>
    <row r="12" spans="2:19" ht="17.25" thickBot="1" x14ac:dyDescent="0.35">
      <c r="B12" s="6" t="s">
        <v>24</v>
      </c>
      <c r="C12" s="7">
        <v>23070094</v>
      </c>
      <c r="D12" s="7">
        <v>80</v>
      </c>
      <c r="E12" s="7">
        <v>90</v>
      </c>
      <c r="F12" s="8">
        <v>85</v>
      </c>
      <c r="G12" s="6">
        <v>4</v>
      </c>
      <c r="H12" s="8">
        <v>5.1282051282051277</v>
      </c>
      <c r="Q12" s="9">
        <v>83.8</v>
      </c>
      <c r="R12" s="10">
        <f>FREQUENCY($F$6:$F$118,Q12:$Q$48)</f>
        <v>3</v>
      </c>
      <c r="S12" s="11">
        <f t="shared" si="0"/>
        <v>11</v>
      </c>
    </row>
    <row r="13" spans="2:19" ht="17.25" thickBot="1" x14ac:dyDescent="0.35">
      <c r="B13" s="6" t="s">
        <v>25</v>
      </c>
      <c r="C13" s="7">
        <v>23070114</v>
      </c>
      <c r="D13" s="7">
        <v>85</v>
      </c>
      <c r="E13" s="7">
        <v>85</v>
      </c>
      <c r="F13" s="8">
        <v>85</v>
      </c>
      <c r="G13" s="6">
        <v>4</v>
      </c>
      <c r="H13" s="8">
        <v>5.1282051282051277</v>
      </c>
      <c r="Q13" s="9">
        <v>82.5</v>
      </c>
      <c r="R13" s="10">
        <f>FREQUENCY($F$6:$F$118,Q13:$Q$48)</f>
        <v>1</v>
      </c>
      <c r="S13" s="11">
        <f t="shared" si="0"/>
        <v>12</v>
      </c>
    </row>
    <row r="14" spans="2:19" ht="17.25" thickBot="1" x14ac:dyDescent="0.35">
      <c r="B14" s="6" t="s">
        <v>26</v>
      </c>
      <c r="C14" s="7">
        <v>23070003</v>
      </c>
      <c r="D14" s="7">
        <v>82.5</v>
      </c>
      <c r="E14" s="7">
        <v>85</v>
      </c>
      <c r="F14" s="8">
        <v>83.75</v>
      </c>
      <c r="G14" s="6">
        <v>9</v>
      </c>
      <c r="H14" s="8">
        <v>11.538461538461538</v>
      </c>
      <c r="Q14" s="9">
        <v>81.666666666666671</v>
      </c>
      <c r="R14" s="10">
        <f>FREQUENCY($F$6:$F$118,Q14:$Q$48)</f>
        <v>2</v>
      </c>
      <c r="S14" s="11">
        <f t="shared" si="0"/>
        <v>14</v>
      </c>
    </row>
    <row r="15" spans="2:19" ht="17.25" thickBot="1" x14ac:dyDescent="0.35">
      <c r="B15" s="6" t="s">
        <v>27</v>
      </c>
      <c r="C15" s="7">
        <v>23070051</v>
      </c>
      <c r="D15" s="7">
        <v>87.5</v>
      </c>
      <c r="E15" s="7">
        <v>80</v>
      </c>
      <c r="F15" s="8">
        <v>83.75</v>
      </c>
      <c r="G15" s="6">
        <v>9</v>
      </c>
      <c r="H15" s="8">
        <v>11.538461538461538</v>
      </c>
      <c r="Q15" s="9">
        <v>80.833333333333329</v>
      </c>
      <c r="R15" s="10">
        <f>FREQUENCY($F$6:$F$118,Q15:$Q$48)</f>
        <v>0</v>
      </c>
      <c r="S15" s="11">
        <f t="shared" si="0"/>
        <v>14</v>
      </c>
    </row>
    <row r="16" spans="2:19" ht="17.25" thickBot="1" x14ac:dyDescent="0.35">
      <c r="B16" s="6" t="s">
        <v>28</v>
      </c>
      <c r="C16" s="7">
        <v>23070099</v>
      </c>
      <c r="D16" s="7">
        <v>70</v>
      </c>
      <c r="E16" s="7">
        <v>97.5</v>
      </c>
      <c r="F16" s="8">
        <v>83.75</v>
      </c>
      <c r="G16" s="6">
        <v>9</v>
      </c>
      <c r="H16" s="8">
        <v>11.538461538461538</v>
      </c>
      <c r="Q16" s="9">
        <v>80</v>
      </c>
      <c r="R16" s="10">
        <f>FREQUENCY($F$6:$F$118,Q16:$Q$48)</f>
        <v>2</v>
      </c>
      <c r="S16" s="11">
        <f t="shared" si="0"/>
        <v>16</v>
      </c>
    </row>
    <row r="17" spans="2:19" ht="17.25" thickBot="1" x14ac:dyDescent="0.35">
      <c r="B17" s="6" t="s">
        <v>29</v>
      </c>
      <c r="C17" s="7">
        <v>23070043</v>
      </c>
      <c r="D17" s="7">
        <v>85</v>
      </c>
      <c r="E17" s="7">
        <v>80</v>
      </c>
      <c r="F17" s="8">
        <v>82.5</v>
      </c>
      <c r="G17" s="6">
        <v>12</v>
      </c>
      <c r="H17" s="8">
        <v>15.384615384615385</v>
      </c>
      <c r="Q17" s="9">
        <v>79.166666666666671</v>
      </c>
      <c r="R17" s="10">
        <f>FREQUENCY($F$6:$F$118,Q17:$Q$48)</f>
        <v>0</v>
      </c>
      <c r="S17" s="11">
        <f>S16+R17</f>
        <v>16</v>
      </c>
    </row>
    <row r="18" spans="2:19" ht="17.25" thickBot="1" x14ac:dyDescent="0.35">
      <c r="B18" s="6" t="s">
        <v>30</v>
      </c>
      <c r="C18" s="7">
        <v>23070009</v>
      </c>
      <c r="D18" s="7">
        <v>87.5</v>
      </c>
      <c r="E18" s="7">
        <v>75</v>
      </c>
      <c r="F18" s="8">
        <v>81.25</v>
      </c>
      <c r="G18" s="6">
        <v>13</v>
      </c>
      <c r="H18" s="8">
        <v>16.666666666666664</v>
      </c>
      <c r="Q18" s="9">
        <v>78.333333333333329</v>
      </c>
      <c r="R18" s="10">
        <f>FREQUENCY($F$6:$F$118,Q18:$Q$48)</f>
        <v>0</v>
      </c>
      <c r="S18" s="11">
        <f t="shared" si="0"/>
        <v>16</v>
      </c>
    </row>
    <row r="19" spans="2:19" ht="17.25" thickBot="1" x14ac:dyDescent="0.35">
      <c r="B19" s="6" t="s">
        <v>31</v>
      </c>
      <c r="C19" s="7">
        <v>23070013</v>
      </c>
      <c r="D19" s="7">
        <v>72.5</v>
      </c>
      <c r="E19" s="7">
        <v>90</v>
      </c>
      <c r="F19" s="8">
        <v>81.25</v>
      </c>
      <c r="G19" s="6">
        <v>13</v>
      </c>
      <c r="H19" s="8">
        <v>16.666666666666664</v>
      </c>
      <c r="Q19" s="9">
        <v>77.5</v>
      </c>
      <c r="R19" s="10">
        <f>FREQUENCY($F$6:$F$118,Q19:$Q$48)</f>
        <v>2</v>
      </c>
      <c r="S19" s="11">
        <f t="shared" si="0"/>
        <v>18</v>
      </c>
    </row>
    <row r="20" spans="2:19" ht="17.25" thickBot="1" x14ac:dyDescent="0.35">
      <c r="B20" s="6" t="s">
        <v>32</v>
      </c>
      <c r="C20" s="7">
        <v>23070078</v>
      </c>
      <c r="D20" s="7">
        <v>72.5</v>
      </c>
      <c r="E20" s="7">
        <v>87.5</v>
      </c>
      <c r="F20" s="8">
        <v>80</v>
      </c>
      <c r="G20" s="6">
        <v>15</v>
      </c>
      <c r="H20" s="8">
        <v>19.230769230769234</v>
      </c>
      <c r="Q20" s="9">
        <v>75.833333333333329</v>
      </c>
      <c r="R20" s="10">
        <f>FREQUENCY($F$6:$F$118,Q20:$Q$48)</f>
        <v>0</v>
      </c>
      <c r="S20" s="11">
        <f t="shared" si="0"/>
        <v>18</v>
      </c>
    </row>
    <row r="21" spans="2:19" ht="17.25" thickBot="1" x14ac:dyDescent="0.35">
      <c r="B21" s="6" t="s">
        <v>33</v>
      </c>
      <c r="C21" s="7">
        <v>23070081</v>
      </c>
      <c r="D21" s="7">
        <v>67.5</v>
      </c>
      <c r="E21" s="7">
        <v>92.5</v>
      </c>
      <c r="F21" s="8">
        <v>80</v>
      </c>
      <c r="G21" s="6">
        <v>15</v>
      </c>
      <c r="H21" s="8">
        <v>19.230769230769234</v>
      </c>
      <c r="Q21" s="9">
        <v>75</v>
      </c>
      <c r="R21" s="10">
        <f>FREQUENCY($F$6:$F$118,Q21:$Q$48)</f>
        <v>3</v>
      </c>
      <c r="S21" s="11">
        <f t="shared" si="0"/>
        <v>21</v>
      </c>
    </row>
    <row r="22" spans="2:19" ht="17.25" thickBot="1" x14ac:dyDescent="0.35">
      <c r="B22" s="6" t="s">
        <v>34</v>
      </c>
      <c r="C22" s="7">
        <v>23070042</v>
      </c>
      <c r="D22" s="7">
        <v>80</v>
      </c>
      <c r="E22" s="7">
        <v>75</v>
      </c>
      <c r="F22" s="8">
        <v>77.5</v>
      </c>
      <c r="G22" s="6">
        <v>17</v>
      </c>
      <c r="H22" s="8">
        <v>21.794871794871796</v>
      </c>
      <c r="Q22" s="9">
        <v>74.166666666666671</v>
      </c>
      <c r="R22" s="10">
        <f>FREQUENCY($F$6:$F$118,Q22:$Q$48)</f>
        <v>3</v>
      </c>
      <c r="S22" s="11">
        <f t="shared" si="0"/>
        <v>24</v>
      </c>
    </row>
    <row r="23" spans="2:19" ht="17.25" thickBot="1" x14ac:dyDescent="0.35">
      <c r="B23" s="6" t="s">
        <v>35</v>
      </c>
      <c r="C23" s="7">
        <v>23070103</v>
      </c>
      <c r="D23" s="7">
        <v>67.5</v>
      </c>
      <c r="E23" s="7">
        <v>85</v>
      </c>
      <c r="F23" s="8">
        <v>76.25</v>
      </c>
      <c r="G23" s="6">
        <v>18</v>
      </c>
      <c r="H23" s="8">
        <v>23.076923076923077</v>
      </c>
      <c r="Q23" s="9">
        <v>73.333333333333329</v>
      </c>
      <c r="R23" s="10">
        <f>FREQUENCY($F$6:$F$118,Q23:$Q$48)</f>
        <v>0</v>
      </c>
      <c r="S23" s="11">
        <f>S22+R23</f>
        <v>24</v>
      </c>
    </row>
    <row r="24" spans="2:19" ht="17.25" thickBot="1" x14ac:dyDescent="0.35">
      <c r="B24" s="6" t="s">
        <v>36</v>
      </c>
      <c r="C24" s="7">
        <v>23070015</v>
      </c>
      <c r="D24" s="7">
        <v>57.5</v>
      </c>
      <c r="E24" s="7">
        <v>92.5</v>
      </c>
      <c r="F24" s="8">
        <v>75</v>
      </c>
      <c r="G24" s="6">
        <v>19</v>
      </c>
      <c r="H24" s="8">
        <v>24.358974358974358</v>
      </c>
      <c r="Q24" s="9">
        <v>72.5</v>
      </c>
      <c r="R24" s="10">
        <f>FREQUENCY($F$6:$F$118,Q24:$Q$48)</f>
        <v>1</v>
      </c>
      <c r="S24" s="11">
        <f t="shared" si="0"/>
        <v>25</v>
      </c>
    </row>
    <row r="25" spans="2:19" ht="17.25" thickBot="1" x14ac:dyDescent="0.35">
      <c r="B25" s="6" t="s">
        <v>37</v>
      </c>
      <c r="C25" s="7">
        <v>23070065</v>
      </c>
      <c r="D25" s="7">
        <v>82.5</v>
      </c>
      <c r="E25" s="7">
        <v>67.5</v>
      </c>
      <c r="F25" s="8">
        <v>75</v>
      </c>
      <c r="G25" s="6">
        <v>19</v>
      </c>
      <c r="H25" s="8">
        <v>24.358974358974358</v>
      </c>
      <c r="Q25" s="9">
        <v>71.666666666666671</v>
      </c>
      <c r="R25" s="10">
        <f>FREQUENCY($F$6:$F$118,Q25:$Q$48)</f>
        <v>2</v>
      </c>
      <c r="S25" s="11">
        <f t="shared" si="0"/>
        <v>27</v>
      </c>
    </row>
    <row r="26" spans="2:19" ht="17.25" thickBot="1" x14ac:dyDescent="0.35">
      <c r="B26" s="6" t="s">
        <v>38</v>
      </c>
      <c r="C26" s="7">
        <v>23070104</v>
      </c>
      <c r="D26" s="7">
        <v>67.5</v>
      </c>
      <c r="E26" s="7">
        <v>82.5</v>
      </c>
      <c r="F26" s="8">
        <v>75</v>
      </c>
      <c r="G26" s="6">
        <v>19</v>
      </c>
      <c r="H26" s="8">
        <v>24.358974358974358</v>
      </c>
      <c r="Q26" s="9">
        <v>70.833333333333329</v>
      </c>
      <c r="R26" s="10">
        <f>FREQUENCY($F$6:$F$118,Q26:$Q$48)</f>
        <v>0</v>
      </c>
      <c r="S26" s="11">
        <f t="shared" si="0"/>
        <v>27</v>
      </c>
    </row>
    <row r="27" spans="2:19" ht="17.25" thickBot="1" x14ac:dyDescent="0.35">
      <c r="B27" s="6" t="s">
        <v>39</v>
      </c>
      <c r="C27" s="7">
        <v>23070008</v>
      </c>
      <c r="D27" s="7">
        <v>75</v>
      </c>
      <c r="E27" s="7">
        <v>72.5</v>
      </c>
      <c r="F27" s="8">
        <v>73.75</v>
      </c>
      <c r="G27" s="6">
        <v>22</v>
      </c>
      <c r="H27" s="8">
        <v>28.205128205128204</v>
      </c>
      <c r="Q27" s="9">
        <v>69.166666666666671</v>
      </c>
      <c r="R27" s="10">
        <f>FREQUENCY($F$6:$F$118,Q27:$Q$48)</f>
        <v>1</v>
      </c>
      <c r="S27" s="11">
        <f t="shared" si="0"/>
        <v>28</v>
      </c>
    </row>
    <row r="28" spans="2:19" ht="17.25" thickBot="1" x14ac:dyDescent="0.35">
      <c r="B28" s="6" t="s">
        <v>40</v>
      </c>
      <c r="C28" s="7">
        <v>23070017</v>
      </c>
      <c r="D28" s="7">
        <v>62.5</v>
      </c>
      <c r="E28" s="7">
        <v>85</v>
      </c>
      <c r="F28" s="8">
        <v>73.75</v>
      </c>
      <c r="G28" s="6">
        <v>22</v>
      </c>
      <c r="H28" s="8">
        <v>28.205128205128204</v>
      </c>
      <c r="Q28" s="9">
        <v>68.333333333333329</v>
      </c>
      <c r="R28" s="10">
        <f>FREQUENCY($F$6:$F$118,Q28:$Q$48)</f>
        <v>2</v>
      </c>
      <c r="S28" s="11">
        <f t="shared" si="0"/>
        <v>30</v>
      </c>
    </row>
    <row r="29" spans="2:19" ht="17.25" thickBot="1" x14ac:dyDescent="0.35">
      <c r="B29" s="6" t="s">
        <v>41</v>
      </c>
      <c r="C29" s="7">
        <v>23070063</v>
      </c>
      <c r="D29" s="7">
        <v>75</v>
      </c>
      <c r="E29" s="7">
        <v>72.5</v>
      </c>
      <c r="F29" s="8">
        <v>73.75</v>
      </c>
      <c r="G29" s="6">
        <v>22</v>
      </c>
      <c r="H29" s="8">
        <v>28.205128205128204</v>
      </c>
      <c r="Q29" s="9">
        <v>66.666666666666671</v>
      </c>
      <c r="R29" s="10">
        <f>FREQUENCY($F$6:$F$118,Q29:$Q$48)</f>
        <v>2</v>
      </c>
      <c r="S29" s="11">
        <f t="shared" si="0"/>
        <v>32</v>
      </c>
    </row>
    <row r="30" spans="2:19" ht="17.25" thickBot="1" x14ac:dyDescent="0.35">
      <c r="B30" s="6" t="s">
        <v>42</v>
      </c>
      <c r="C30" s="7">
        <v>23070102</v>
      </c>
      <c r="D30" s="7">
        <v>67.5</v>
      </c>
      <c r="E30" s="7">
        <v>77.5</v>
      </c>
      <c r="F30" s="8">
        <v>72.5</v>
      </c>
      <c r="G30" s="6">
        <v>25</v>
      </c>
      <c r="H30" s="8">
        <v>32.051282051282051</v>
      </c>
      <c r="Q30" s="9">
        <v>65.833333333333329</v>
      </c>
      <c r="R30" s="10">
        <f>FREQUENCY($F$6:$F$118,Q30:$Q$48)</f>
        <v>2</v>
      </c>
      <c r="S30" s="11">
        <f t="shared" si="0"/>
        <v>34</v>
      </c>
    </row>
    <row r="31" spans="2:19" ht="17.25" thickBot="1" x14ac:dyDescent="0.35">
      <c r="B31" s="6" t="s">
        <v>43</v>
      </c>
      <c r="C31" s="7">
        <v>23070074</v>
      </c>
      <c r="D31" s="7">
        <v>62.5</v>
      </c>
      <c r="E31" s="7">
        <v>80</v>
      </c>
      <c r="F31" s="8">
        <v>71.25</v>
      </c>
      <c r="G31" s="6">
        <v>26</v>
      </c>
      <c r="H31" s="8">
        <v>33.333333333333329</v>
      </c>
      <c r="Q31" s="9">
        <v>62.5</v>
      </c>
      <c r="R31" s="10">
        <f>FREQUENCY($F$6:$F$118,Q31:$Q$48)</f>
        <v>2</v>
      </c>
      <c r="S31" s="11">
        <f>S30+R31</f>
        <v>36</v>
      </c>
    </row>
    <row r="32" spans="2:19" ht="17.25" thickBot="1" x14ac:dyDescent="0.35">
      <c r="B32" s="6" t="s">
        <v>44</v>
      </c>
      <c r="C32" s="7">
        <v>23070106</v>
      </c>
      <c r="D32" s="7">
        <v>70</v>
      </c>
      <c r="E32" s="7">
        <v>72.5</v>
      </c>
      <c r="F32" s="8">
        <v>71.25</v>
      </c>
      <c r="G32" s="6">
        <v>26</v>
      </c>
      <c r="H32" s="8">
        <v>33.333333333333329</v>
      </c>
      <c r="Q32" s="9">
        <v>61.666666666666664</v>
      </c>
      <c r="R32" s="10">
        <f>FREQUENCY($F$6:$F$118,Q32:$Q$48)</f>
        <v>2</v>
      </c>
      <c r="S32" s="11">
        <f t="shared" si="0"/>
        <v>38</v>
      </c>
    </row>
    <row r="33" spans="2:19" ht="17.25" thickBot="1" x14ac:dyDescent="0.35">
      <c r="B33" s="6" t="s">
        <v>45</v>
      </c>
      <c r="C33" s="7">
        <v>23070084</v>
      </c>
      <c r="D33" s="7">
        <v>60</v>
      </c>
      <c r="E33" s="7">
        <v>77.5</v>
      </c>
      <c r="F33" s="8">
        <v>68.75</v>
      </c>
      <c r="G33" s="6">
        <v>28</v>
      </c>
      <c r="H33" s="8">
        <v>35.897435897435898</v>
      </c>
      <c r="Q33" s="9">
        <v>59.166666666666664</v>
      </c>
      <c r="R33" s="10">
        <f>FREQUENCY($F$6:$F$118,Q33:$Q$48)</f>
        <v>0</v>
      </c>
      <c r="S33" s="11">
        <f t="shared" si="0"/>
        <v>38</v>
      </c>
    </row>
    <row r="34" spans="2:19" ht="17.25" thickBot="1" x14ac:dyDescent="0.35">
      <c r="B34" s="6" t="s">
        <v>46</v>
      </c>
      <c r="C34" s="7">
        <v>23070010</v>
      </c>
      <c r="D34" s="7">
        <v>65</v>
      </c>
      <c r="E34" s="7">
        <v>70</v>
      </c>
      <c r="F34" s="8">
        <v>67.5</v>
      </c>
      <c r="G34" s="6">
        <v>29</v>
      </c>
      <c r="H34" s="8">
        <v>37.179487179487182</v>
      </c>
      <c r="Q34" s="9">
        <v>58.333333333333336</v>
      </c>
      <c r="R34" s="10">
        <f>FREQUENCY($F$6:$F$118,Q34:$Q$48)</f>
        <v>0</v>
      </c>
      <c r="S34" s="11">
        <f t="shared" si="0"/>
        <v>38</v>
      </c>
    </row>
    <row r="35" spans="2:19" ht="17.25" thickBot="1" x14ac:dyDescent="0.35">
      <c r="B35" s="6" t="s">
        <v>47</v>
      </c>
      <c r="C35" s="7">
        <v>23070048</v>
      </c>
      <c r="D35" s="7">
        <v>75</v>
      </c>
      <c r="E35" s="7">
        <v>60</v>
      </c>
      <c r="F35" s="8">
        <v>67.5</v>
      </c>
      <c r="G35" s="6">
        <v>29</v>
      </c>
      <c r="H35" s="8">
        <v>37.179487179487182</v>
      </c>
      <c r="Q35" s="9">
        <v>57.5</v>
      </c>
      <c r="R35" s="10">
        <f>FREQUENCY($F$6:$F$118,Q35:$Q$48)</f>
        <v>3</v>
      </c>
      <c r="S35" s="11">
        <f>S34+R35</f>
        <v>41</v>
      </c>
    </row>
    <row r="36" spans="2:19" ht="17.25" thickBot="1" x14ac:dyDescent="0.35">
      <c r="B36" s="6" t="s">
        <v>48</v>
      </c>
      <c r="C36" s="7">
        <v>23070050</v>
      </c>
      <c r="D36" s="7">
        <v>65</v>
      </c>
      <c r="E36" s="7">
        <v>67.5</v>
      </c>
      <c r="F36" s="8">
        <v>66.25</v>
      </c>
      <c r="G36" s="6">
        <v>31</v>
      </c>
      <c r="H36" s="8">
        <v>39.743589743589745</v>
      </c>
      <c r="Q36" s="9">
        <v>56.666666666666664</v>
      </c>
      <c r="R36" s="10">
        <f>FREQUENCY($F$6:$F$118,Q36:$Q$48)</f>
        <v>2</v>
      </c>
      <c r="S36" s="11">
        <f>S35+R36</f>
        <v>43</v>
      </c>
    </row>
    <row r="37" spans="2:19" ht="17.25" thickBot="1" x14ac:dyDescent="0.35">
      <c r="B37" s="6" t="s">
        <v>49</v>
      </c>
      <c r="C37" s="7">
        <v>23070116</v>
      </c>
      <c r="D37" s="7">
        <v>67.5</v>
      </c>
      <c r="E37" s="7">
        <v>65</v>
      </c>
      <c r="F37" s="8">
        <v>66.25</v>
      </c>
      <c r="G37" s="6">
        <v>31</v>
      </c>
      <c r="H37" s="8">
        <v>39.743589743589745</v>
      </c>
      <c r="Q37" s="9">
        <v>55.833333333333336</v>
      </c>
      <c r="R37" s="10">
        <f>FREQUENCY($F$6:$F$118,Q37:$Q$48)</f>
        <v>2</v>
      </c>
      <c r="S37" s="11">
        <f t="shared" si="0"/>
        <v>45</v>
      </c>
    </row>
    <row r="38" spans="2:19" ht="17.25" thickBot="1" x14ac:dyDescent="0.35">
      <c r="B38" s="6" t="s">
        <v>50</v>
      </c>
      <c r="C38" s="7">
        <v>23070039</v>
      </c>
      <c r="D38" s="7">
        <v>70</v>
      </c>
      <c r="E38" s="7">
        <v>60</v>
      </c>
      <c r="F38" s="8">
        <v>65</v>
      </c>
      <c r="G38" s="6">
        <v>33</v>
      </c>
      <c r="H38" s="8">
        <v>42.307692307692307</v>
      </c>
      <c r="Q38" s="9">
        <v>53.333333333333336</v>
      </c>
      <c r="R38" s="10">
        <f>FREQUENCY($F$6:$F$118,Q38:$Q$48)</f>
        <v>1</v>
      </c>
      <c r="S38" s="11">
        <f t="shared" si="0"/>
        <v>46</v>
      </c>
    </row>
    <row r="39" spans="2:19" ht="17.25" thickBot="1" x14ac:dyDescent="0.35">
      <c r="B39" s="6" t="s">
        <v>51</v>
      </c>
      <c r="C39" s="7">
        <v>23070108</v>
      </c>
      <c r="D39" s="7">
        <v>52.5</v>
      </c>
      <c r="E39" s="7">
        <v>75</v>
      </c>
      <c r="F39" s="8">
        <v>63.75</v>
      </c>
      <c r="G39" s="6">
        <v>34</v>
      </c>
      <c r="H39" s="8">
        <v>43.589743589743591</v>
      </c>
      <c r="Q39" s="9">
        <v>50.833333333333336</v>
      </c>
      <c r="R39" s="10">
        <f>FREQUENCY($F$6:$F$118,Q39:$Q$48)</f>
        <v>1</v>
      </c>
      <c r="S39" s="11">
        <f>S38+R39</f>
        <v>47</v>
      </c>
    </row>
    <row r="40" spans="2:19" ht="17.25" thickBot="1" x14ac:dyDescent="0.35">
      <c r="B40" s="6" t="s">
        <v>52</v>
      </c>
      <c r="C40" s="7">
        <v>23070072</v>
      </c>
      <c r="D40" s="7">
        <v>62.5</v>
      </c>
      <c r="E40" s="7">
        <v>62.5</v>
      </c>
      <c r="F40" s="8">
        <v>62.5</v>
      </c>
      <c r="G40" s="6">
        <v>35</v>
      </c>
      <c r="H40" s="8">
        <v>44.871794871794876</v>
      </c>
      <c r="Q40" s="9">
        <v>47.5</v>
      </c>
      <c r="R40" s="10">
        <f>FREQUENCY($F$6:$F$118,Q40:$Q$48)</f>
        <v>1</v>
      </c>
      <c r="S40" s="11">
        <f>S39+R40</f>
        <v>48</v>
      </c>
    </row>
    <row r="41" spans="2:19" ht="17.25" thickBot="1" x14ac:dyDescent="0.35">
      <c r="B41" s="6" t="s">
        <v>53</v>
      </c>
      <c r="C41" s="7">
        <v>23070109</v>
      </c>
      <c r="D41" s="7">
        <v>57.5</v>
      </c>
      <c r="E41" s="7">
        <v>67.5</v>
      </c>
      <c r="F41" s="8">
        <v>62.5</v>
      </c>
      <c r="G41" s="6">
        <v>35</v>
      </c>
      <c r="H41" s="8">
        <v>44.871794871794876</v>
      </c>
      <c r="Q41" s="9">
        <v>46.666666666666664</v>
      </c>
      <c r="R41" s="10">
        <f>FREQUENCY($F$6:$F$118,Q41:$Q$48)</f>
        <v>0</v>
      </c>
      <c r="S41" s="11">
        <f t="shared" si="0"/>
        <v>48</v>
      </c>
    </row>
    <row r="42" spans="2:19" ht="17.25" thickBot="1" x14ac:dyDescent="0.35">
      <c r="B42" s="6" t="s">
        <v>54</v>
      </c>
      <c r="C42" s="7">
        <v>23070049</v>
      </c>
      <c r="D42" s="7">
        <v>60</v>
      </c>
      <c r="E42" s="7">
        <v>62.5</v>
      </c>
      <c r="F42" s="8">
        <v>61.25</v>
      </c>
      <c r="G42" s="6">
        <v>37</v>
      </c>
      <c r="H42" s="8">
        <v>47.435897435897431</v>
      </c>
      <c r="Q42" s="9">
        <v>45.833333333333336</v>
      </c>
      <c r="R42" s="10">
        <f>FREQUENCY($F$6:$F$118,Q42:$Q$48)</f>
        <v>3</v>
      </c>
      <c r="S42" s="11">
        <f t="shared" si="0"/>
        <v>51</v>
      </c>
    </row>
    <row r="43" spans="2:19" ht="17.25" thickBot="1" x14ac:dyDescent="0.35">
      <c r="B43" s="6" t="s">
        <v>55</v>
      </c>
      <c r="C43" s="7">
        <v>23070095</v>
      </c>
      <c r="D43" s="7">
        <v>55</v>
      </c>
      <c r="E43" s="7">
        <v>65</v>
      </c>
      <c r="F43" s="8">
        <v>60</v>
      </c>
      <c r="G43" s="6">
        <v>38</v>
      </c>
      <c r="H43" s="8">
        <v>48.717948717948715</v>
      </c>
      <c r="Q43" s="9">
        <v>42.5</v>
      </c>
      <c r="R43" s="10">
        <f>FREQUENCY($F$6:$F$118,Q43:$Q$48)</f>
        <v>1</v>
      </c>
      <c r="S43" s="11">
        <f t="shared" si="0"/>
        <v>52</v>
      </c>
    </row>
    <row r="44" spans="2:19" ht="17.25" thickBot="1" x14ac:dyDescent="0.35">
      <c r="B44" s="6" t="s">
        <v>56</v>
      </c>
      <c r="C44" s="7">
        <v>23070036</v>
      </c>
      <c r="D44" s="7">
        <v>57.5</v>
      </c>
      <c r="E44" s="7">
        <v>57.5</v>
      </c>
      <c r="F44" s="8">
        <v>57.5</v>
      </c>
      <c r="G44" s="6">
        <v>39</v>
      </c>
      <c r="H44" s="8">
        <v>50</v>
      </c>
      <c r="Q44" s="9">
        <v>40</v>
      </c>
      <c r="R44" s="10">
        <f>FREQUENCY($F$6:$F$118,Q44:$Q$48)</f>
        <v>6</v>
      </c>
      <c r="S44" s="11">
        <f>S43+R44</f>
        <v>58</v>
      </c>
    </row>
    <row r="45" spans="2:19" ht="17.25" thickBot="1" x14ac:dyDescent="0.35">
      <c r="B45" s="6" t="s">
        <v>57</v>
      </c>
      <c r="C45" s="7">
        <v>23070044</v>
      </c>
      <c r="D45" s="7">
        <v>52.5</v>
      </c>
      <c r="E45" s="7">
        <v>62.5</v>
      </c>
      <c r="F45" s="8">
        <v>57.5</v>
      </c>
      <c r="G45" s="6">
        <v>39</v>
      </c>
      <c r="H45" s="8">
        <v>50</v>
      </c>
      <c r="Q45" s="9">
        <v>36.666666666666664</v>
      </c>
      <c r="R45" s="10">
        <f>FREQUENCY($F$6:$F$118,Q45:$Q$48)</f>
        <v>5</v>
      </c>
      <c r="S45" s="11">
        <f t="shared" si="0"/>
        <v>63</v>
      </c>
    </row>
    <row r="46" spans="2:19" ht="17.25" thickBot="1" x14ac:dyDescent="0.35">
      <c r="B46" s="6" t="s">
        <v>58</v>
      </c>
      <c r="C46" s="7">
        <v>23070100</v>
      </c>
      <c r="D46" s="7">
        <v>50</v>
      </c>
      <c r="E46" s="7">
        <v>65</v>
      </c>
      <c r="F46" s="8">
        <v>57.5</v>
      </c>
      <c r="G46" s="6">
        <v>39</v>
      </c>
      <c r="H46" s="8">
        <v>50</v>
      </c>
      <c r="Q46" s="9">
        <v>33.333333333333336</v>
      </c>
      <c r="R46" s="10">
        <f>FREQUENCY($F$6:$F$118,Q46:$Q$48)</f>
        <v>5</v>
      </c>
      <c r="S46" s="11">
        <f t="shared" si="0"/>
        <v>68</v>
      </c>
    </row>
    <row r="47" spans="2:19" ht="17.25" thickBot="1" x14ac:dyDescent="0.35">
      <c r="B47" s="6" t="s">
        <v>59</v>
      </c>
      <c r="C47" s="7">
        <v>23070025</v>
      </c>
      <c r="D47" s="7">
        <v>45</v>
      </c>
      <c r="E47" s="7">
        <v>67.5</v>
      </c>
      <c r="F47" s="8">
        <v>56.25</v>
      </c>
      <c r="G47" s="6">
        <v>42</v>
      </c>
      <c r="H47" s="8">
        <v>53.846153846153847</v>
      </c>
      <c r="Q47" s="9">
        <v>20</v>
      </c>
      <c r="R47" s="10">
        <f>FREQUENCY($F$6:$F$118,Q47:$Q$48)</f>
        <v>0</v>
      </c>
      <c r="S47" s="11">
        <f>S46+R47</f>
        <v>68</v>
      </c>
    </row>
    <row r="48" spans="2:19" ht="17.25" thickBot="1" x14ac:dyDescent="0.35">
      <c r="B48" s="6" t="s">
        <v>60</v>
      </c>
      <c r="C48" s="7">
        <v>23070045</v>
      </c>
      <c r="D48" s="7">
        <v>62.5</v>
      </c>
      <c r="E48" s="7">
        <v>50</v>
      </c>
      <c r="F48" s="8">
        <v>56.25</v>
      </c>
      <c r="G48" s="6">
        <v>42</v>
      </c>
      <c r="H48" s="8">
        <v>53.846153846153847</v>
      </c>
      <c r="Q48" s="9">
        <v>0</v>
      </c>
      <c r="R48" s="10">
        <f>FREQUENCY($F$6:$F$118,Q48:$Q$48)</f>
        <v>45</v>
      </c>
      <c r="S48" s="11">
        <f>S47+R48</f>
        <v>113</v>
      </c>
    </row>
    <row r="49" spans="2:19" x14ac:dyDescent="0.3">
      <c r="B49" s="6" t="s">
        <v>61</v>
      </c>
      <c r="C49" s="7">
        <v>23070105</v>
      </c>
      <c r="D49" s="7">
        <v>47.5</v>
      </c>
      <c r="E49" s="7">
        <v>62.5</v>
      </c>
      <c r="F49" s="8">
        <v>55</v>
      </c>
      <c r="G49" s="6">
        <v>44</v>
      </c>
      <c r="H49" s="8">
        <v>56.410256410256409</v>
      </c>
    </row>
    <row r="50" spans="2:19" x14ac:dyDescent="0.3">
      <c r="B50" s="6" t="s">
        <v>62</v>
      </c>
      <c r="C50" s="7">
        <v>23070112</v>
      </c>
      <c r="D50" s="7">
        <v>35</v>
      </c>
      <c r="E50" s="7">
        <v>75</v>
      </c>
      <c r="F50" s="8">
        <v>55</v>
      </c>
      <c r="G50" s="6">
        <v>44</v>
      </c>
      <c r="H50" s="8">
        <v>56.410256410256409</v>
      </c>
    </row>
    <row r="51" spans="2:19" x14ac:dyDescent="0.3">
      <c r="B51" s="6" t="s">
        <v>63</v>
      </c>
      <c r="C51" s="7">
        <v>23070055</v>
      </c>
      <c r="D51" s="7">
        <v>27.5</v>
      </c>
      <c r="E51" s="7">
        <v>75</v>
      </c>
      <c r="F51" s="8">
        <v>51.25</v>
      </c>
      <c r="G51" s="6">
        <v>46</v>
      </c>
      <c r="H51" s="8">
        <v>58.974358974358978</v>
      </c>
    </row>
    <row r="52" spans="2:19" x14ac:dyDescent="0.3">
      <c r="B52" s="6" t="s">
        <v>64</v>
      </c>
      <c r="C52" s="7">
        <v>23070096</v>
      </c>
      <c r="D52" s="7">
        <v>37.5</v>
      </c>
      <c r="E52" s="7">
        <v>62.5</v>
      </c>
      <c r="F52" s="8">
        <v>50</v>
      </c>
      <c r="G52" s="6">
        <v>47</v>
      </c>
      <c r="H52" s="8">
        <v>60.256410256410255</v>
      </c>
      <c r="Q52" s="1" t="s">
        <v>6</v>
      </c>
      <c r="R52" s="12">
        <v>116</v>
      </c>
      <c r="S52" s="13" t="s">
        <v>7</v>
      </c>
    </row>
    <row r="53" spans="2:19" x14ac:dyDescent="0.3">
      <c r="B53" s="6" t="s">
        <v>65</v>
      </c>
      <c r="C53" s="7">
        <v>23070066</v>
      </c>
      <c r="D53" s="7">
        <v>37.5</v>
      </c>
      <c r="E53" s="7">
        <v>57.5</v>
      </c>
      <c r="F53" s="8">
        <v>47.5</v>
      </c>
      <c r="G53" s="6">
        <v>48</v>
      </c>
      <c r="H53" s="8">
        <v>61.53846153846154</v>
      </c>
      <c r="Q53" s="1" t="s">
        <v>8</v>
      </c>
      <c r="R53" s="14">
        <f>AVERAGE(F6:F73)</f>
        <v>60.955882352941174</v>
      </c>
      <c r="S53" s="13" t="s">
        <v>9</v>
      </c>
    </row>
    <row r="54" spans="2:19" x14ac:dyDescent="0.3">
      <c r="B54" s="6" t="s">
        <v>66</v>
      </c>
      <c r="C54" s="7">
        <v>23070031</v>
      </c>
      <c r="D54" s="7">
        <v>37.5</v>
      </c>
      <c r="E54" s="7">
        <v>52.5</v>
      </c>
      <c r="F54" s="8">
        <v>45</v>
      </c>
      <c r="G54" s="6">
        <v>49</v>
      </c>
      <c r="H54" s="8">
        <v>62.820512820512818</v>
      </c>
      <c r="Q54" s="1" t="s">
        <v>10</v>
      </c>
      <c r="R54" s="15">
        <v>96.3</v>
      </c>
      <c r="S54" s="13" t="s">
        <v>9</v>
      </c>
    </row>
    <row r="55" spans="2:19" x14ac:dyDescent="0.3">
      <c r="B55" s="6" t="s">
        <v>67</v>
      </c>
      <c r="C55" s="7">
        <v>23070041</v>
      </c>
      <c r="D55" s="7">
        <v>87.5</v>
      </c>
      <c r="E55" s="7">
        <v>0</v>
      </c>
      <c r="F55" s="8">
        <v>43.75</v>
      </c>
      <c r="G55" s="6">
        <v>50</v>
      </c>
      <c r="H55" s="8">
        <v>64.102564102564102</v>
      </c>
    </row>
    <row r="56" spans="2:19" x14ac:dyDescent="0.3">
      <c r="B56" s="6" t="s">
        <v>68</v>
      </c>
      <c r="C56" s="7">
        <v>23070082</v>
      </c>
      <c r="D56" s="7">
        <v>30</v>
      </c>
      <c r="E56" s="7">
        <v>57.5</v>
      </c>
      <c r="F56" s="8">
        <v>43.75</v>
      </c>
      <c r="G56" s="6">
        <v>50</v>
      </c>
      <c r="H56" s="8">
        <v>64.102564102564102</v>
      </c>
    </row>
    <row r="57" spans="2:19" x14ac:dyDescent="0.3">
      <c r="B57" s="6" t="s">
        <v>69</v>
      </c>
      <c r="C57" s="7">
        <v>23070021</v>
      </c>
      <c r="D57" s="7">
        <v>37.5</v>
      </c>
      <c r="E57" s="7">
        <v>47.5</v>
      </c>
      <c r="F57" s="8">
        <v>42.5</v>
      </c>
      <c r="G57" s="6">
        <v>52</v>
      </c>
      <c r="H57" s="8">
        <v>66.666666666666657</v>
      </c>
    </row>
    <row r="58" spans="2:19" x14ac:dyDescent="0.3">
      <c r="B58" s="6" t="s">
        <v>70</v>
      </c>
      <c r="C58" s="7">
        <v>23070004</v>
      </c>
      <c r="D58" s="7">
        <v>30</v>
      </c>
      <c r="E58" s="7">
        <v>50</v>
      </c>
      <c r="F58" s="8">
        <v>40</v>
      </c>
      <c r="G58" s="6">
        <v>53</v>
      </c>
      <c r="H58" s="8">
        <v>67.948717948717956</v>
      </c>
    </row>
    <row r="59" spans="2:19" x14ac:dyDescent="0.3">
      <c r="B59" s="6" t="s">
        <v>71</v>
      </c>
      <c r="C59" s="7">
        <v>23070101</v>
      </c>
      <c r="D59" s="7">
        <v>40</v>
      </c>
      <c r="E59" s="7">
        <v>40</v>
      </c>
      <c r="F59" s="8">
        <v>40</v>
      </c>
      <c r="G59" s="6">
        <v>53</v>
      </c>
      <c r="H59" s="8">
        <v>67.948717948717956</v>
      </c>
    </row>
    <row r="60" spans="2:19" x14ac:dyDescent="0.3">
      <c r="B60" s="6" t="s">
        <v>72</v>
      </c>
      <c r="C60" s="7">
        <v>23070059</v>
      </c>
      <c r="D60" s="7">
        <v>45</v>
      </c>
      <c r="E60" s="7">
        <v>32.5</v>
      </c>
      <c r="F60" s="8">
        <v>38.75</v>
      </c>
      <c r="G60" s="6">
        <v>55</v>
      </c>
      <c r="H60" s="8">
        <v>70.512820512820511</v>
      </c>
    </row>
    <row r="61" spans="2:19" x14ac:dyDescent="0.3">
      <c r="B61" s="6" t="s">
        <v>73</v>
      </c>
      <c r="C61" s="7">
        <v>23070079</v>
      </c>
      <c r="D61" s="7">
        <v>37.5</v>
      </c>
      <c r="E61" s="7">
        <v>40</v>
      </c>
      <c r="F61" s="8">
        <v>38.75</v>
      </c>
      <c r="G61" s="6">
        <v>55</v>
      </c>
      <c r="H61" s="8">
        <v>70.512820512820511</v>
      </c>
    </row>
    <row r="62" spans="2:19" x14ac:dyDescent="0.3">
      <c r="B62" s="6" t="s">
        <v>74</v>
      </c>
      <c r="C62" s="7">
        <v>23070077</v>
      </c>
      <c r="D62" s="7">
        <v>37.5</v>
      </c>
      <c r="E62" s="7">
        <v>37.5</v>
      </c>
      <c r="F62" s="8">
        <v>37.5</v>
      </c>
      <c r="G62" s="6">
        <v>57</v>
      </c>
      <c r="H62" s="8">
        <v>73.076923076923066</v>
      </c>
    </row>
    <row r="63" spans="2:19" x14ac:dyDescent="0.3">
      <c r="B63" s="6" t="s">
        <v>75</v>
      </c>
      <c r="C63" s="7">
        <v>23070107</v>
      </c>
      <c r="D63" s="7">
        <v>25</v>
      </c>
      <c r="E63" s="7">
        <v>50</v>
      </c>
      <c r="F63" s="8">
        <v>37.5</v>
      </c>
      <c r="G63" s="6">
        <v>57</v>
      </c>
      <c r="H63" s="8">
        <v>73.076923076923066</v>
      </c>
    </row>
    <row r="64" spans="2:19" x14ac:dyDescent="0.3">
      <c r="B64" s="6" t="s">
        <v>76</v>
      </c>
      <c r="C64" s="7">
        <v>23070022</v>
      </c>
      <c r="D64" s="7">
        <v>22.5</v>
      </c>
      <c r="E64" s="7">
        <v>50</v>
      </c>
      <c r="F64" s="8">
        <v>36.25</v>
      </c>
      <c r="G64" s="6">
        <v>59</v>
      </c>
      <c r="H64" s="8">
        <v>75.641025641025635</v>
      </c>
    </row>
    <row r="65" spans="2:8" x14ac:dyDescent="0.3">
      <c r="B65" s="6" t="s">
        <v>77</v>
      </c>
      <c r="C65" s="7">
        <v>23070061</v>
      </c>
      <c r="D65" s="7">
        <v>25</v>
      </c>
      <c r="E65" s="7">
        <v>45</v>
      </c>
      <c r="F65" s="8">
        <v>35</v>
      </c>
      <c r="G65" s="6">
        <v>60</v>
      </c>
      <c r="H65" s="8">
        <v>76.923076923076934</v>
      </c>
    </row>
    <row r="66" spans="2:8" x14ac:dyDescent="0.3">
      <c r="B66" s="6" t="s">
        <v>78</v>
      </c>
      <c r="C66" s="7">
        <v>23070062</v>
      </c>
      <c r="D66" s="7">
        <v>27.5</v>
      </c>
      <c r="E66" s="7">
        <v>42.5</v>
      </c>
      <c r="F66" s="8">
        <v>35</v>
      </c>
      <c r="G66" s="6">
        <v>60</v>
      </c>
      <c r="H66" s="8">
        <v>76.923076923076934</v>
      </c>
    </row>
    <row r="67" spans="2:8" x14ac:dyDescent="0.3">
      <c r="B67" s="6" t="s">
        <v>79</v>
      </c>
      <c r="C67" s="7">
        <v>23070069</v>
      </c>
      <c r="D67" s="7">
        <v>20</v>
      </c>
      <c r="E67" s="7">
        <v>50</v>
      </c>
      <c r="F67" s="8">
        <v>35</v>
      </c>
      <c r="G67" s="6">
        <v>60</v>
      </c>
      <c r="H67" s="8">
        <v>76.923076923076934</v>
      </c>
    </row>
    <row r="68" spans="2:8" x14ac:dyDescent="0.3">
      <c r="B68" s="6" t="s">
        <v>80</v>
      </c>
      <c r="C68" s="7">
        <v>23070040</v>
      </c>
      <c r="D68" s="7">
        <v>30</v>
      </c>
      <c r="E68" s="7">
        <v>37.5</v>
      </c>
      <c r="F68" s="8">
        <v>33.75</v>
      </c>
      <c r="G68" s="6">
        <v>63</v>
      </c>
      <c r="H68" s="8">
        <v>80.769230769230774</v>
      </c>
    </row>
    <row r="69" spans="2:8" x14ac:dyDescent="0.3">
      <c r="B69" s="6" t="s">
        <v>81</v>
      </c>
      <c r="C69" s="7">
        <v>23070085</v>
      </c>
      <c r="D69" s="7">
        <v>32.5</v>
      </c>
      <c r="E69" s="7">
        <v>30</v>
      </c>
      <c r="F69" s="8">
        <v>31.25</v>
      </c>
      <c r="G69" s="6">
        <v>64</v>
      </c>
      <c r="H69" s="8">
        <v>82.051282051282044</v>
      </c>
    </row>
    <row r="70" spans="2:8" x14ac:dyDescent="0.3">
      <c r="B70" s="6" t="s">
        <v>82</v>
      </c>
      <c r="C70" s="7">
        <v>23070064</v>
      </c>
      <c r="D70" s="7">
        <v>25</v>
      </c>
      <c r="E70" s="7">
        <v>32.5</v>
      </c>
      <c r="F70" s="8">
        <v>28.75</v>
      </c>
      <c r="G70" s="6">
        <v>65</v>
      </c>
      <c r="H70" s="8">
        <v>83.333333333333343</v>
      </c>
    </row>
    <row r="71" spans="2:8" x14ac:dyDescent="0.3">
      <c r="B71" s="6" t="s">
        <v>83</v>
      </c>
      <c r="C71" s="7">
        <v>23070070</v>
      </c>
      <c r="D71" s="7">
        <v>32.5</v>
      </c>
      <c r="E71" s="7">
        <v>25</v>
      </c>
      <c r="F71" s="8">
        <v>28.75</v>
      </c>
      <c r="G71" s="6">
        <v>65</v>
      </c>
      <c r="H71" s="8">
        <v>83.333333333333343</v>
      </c>
    </row>
    <row r="72" spans="2:8" x14ac:dyDescent="0.3">
      <c r="B72" s="6" t="s">
        <v>84</v>
      </c>
      <c r="C72" s="7">
        <v>23070032</v>
      </c>
      <c r="D72" s="7">
        <v>22.5</v>
      </c>
      <c r="E72" s="7">
        <v>27.5</v>
      </c>
      <c r="F72" s="8">
        <v>25</v>
      </c>
      <c r="G72" s="6">
        <v>67</v>
      </c>
      <c r="H72" s="8">
        <v>85.897435897435898</v>
      </c>
    </row>
    <row r="73" spans="2:8" x14ac:dyDescent="0.3">
      <c r="B73" s="6" t="s">
        <v>85</v>
      </c>
      <c r="C73" s="7">
        <v>23070073</v>
      </c>
      <c r="D73" s="7">
        <v>27.5</v>
      </c>
      <c r="E73" s="7">
        <v>22.5</v>
      </c>
      <c r="F73" s="8">
        <v>25</v>
      </c>
      <c r="G73" s="6">
        <v>67</v>
      </c>
      <c r="H73" s="8">
        <v>85.897435897435898</v>
      </c>
    </row>
    <row r="74" spans="2:8" x14ac:dyDescent="0.3">
      <c r="B74" s="6" t="s">
        <v>86</v>
      </c>
      <c r="C74" s="7">
        <v>23070001</v>
      </c>
      <c r="D74" s="7">
        <v>0</v>
      </c>
      <c r="E74" s="7">
        <v>0</v>
      </c>
      <c r="F74" s="8">
        <v>0</v>
      </c>
      <c r="G74" s="6">
        <v>116</v>
      </c>
      <c r="H74" s="8">
        <v>100</v>
      </c>
    </row>
    <row r="75" spans="2:8" x14ac:dyDescent="0.3">
      <c r="B75" s="6" t="s">
        <v>87</v>
      </c>
      <c r="C75" s="7">
        <v>23070002</v>
      </c>
      <c r="D75" s="7">
        <v>0</v>
      </c>
      <c r="E75" s="7">
        <v>0</v>
      </c>
      <c r="F75" s="8">
        <v>0</v>
      </c>
      <c r="G75" s="6">
        <v>116</v>
      </c>
      <c r="H75" s="8">
        <v>100</v>
      </c>
    </row>
    <row r="76" spans="2:8" x14ac:dyDescent="0.3">
      <c r="B76" s="6" t="s">
        <v>88</v>
      </c>
      <c r="C76" s="7">
        <v>23070005</v>
      </c>
      <c r="D76" s="7">
        <v>0</v>
      </c>
      <c r="E76" s="7">
        <v>0</v>
      </c>
      <c r="F76" s="8">
        <v>0</v>
      </c>
      <c r="G76" s="6">
        <v>116</v>
      </c>
      <c r="H76" s="8">
        <v>100</v>
      </c>
    </row>
    <row r="77" spans="2:8" x14ac:dyDescent="0.3">
      <c r="B77" s="6" t="s">
        <v>89</v>
      </c>
      <c r="C77" s="7">
        <v>23070006</v>
      </c>
      <c r="D77" s="7">
        <v>0</v>
      </c>
      <c r="E77" s="7">
        <v>0</v>
      </c>
      <c r="F77" s="8">
        <v>0</v>
      </c>
      <c r="G77" s="6">
        <v>116</v>
      </c>
      <c r="H77" s="8">
        <v>100</v>
      </c>
    </row>
    <row r="78" spans="2:8" x14ac:dyDescent="0.3">
      <c r="B78" s="6" t="s">
        <v>90</v>
      </c>
      <c r="C78" s="7">
        <v>23070007</v>
      </c>
      <c r="D78" s="7">
        <v>0</v>
      </c>
      <c r="E78" s="7">
        <v>0</v>
      </c>
      <c r="F78" s="8">
        <v>0</v>
      </c>
      <c r="G78" s="6">
        <v>116</v>
      </c>
      <c r="H78" s="8">
        <v>100</v>
      </c>
    </row>
    <row r="79" spans="2:8" x14ac:dyDescent="0.3">
      <c r="B79" s="6" t="s">
        <v>91</v>
      </c>
      <c r="C79" s="7">
        <v>23070012</v>
      </c>
      <c r="D79" s="7">
        <v>0</v>
      </c>
      <c r="E79" s="7">
        <v>0</v>
      </c>
      <c r="F79" s="8">
        <v>0</v>
      </c>
      <c r="G79" s="6">
        <v>116</v>
      </c>
      <c r="H79" s="8">
        <v>100</v>
      </c>
    </row>
    <row r="80" spans="2:8" x14ac:dyDescent="0.3">
      <c r="B80" s="6" t="s">
        <v>92</v>
      </c>
      <c r="C80" s="7">
        <v>23070014</v>
      </c>
      <c r="D80" s="7">
        <v>0</v>
      </c>
      <c r="E80" s="7">
        <v>0</v>
      </c>
      <c r="F80" s="8">
        <v>0</v>
      </c>
      <c r="G80" s="6">
        <v>116</v>
      </c>
      <c r="H80" s="8">
        <v>100</v>
      </c>
    </row>
    <row r="81" spans="2:8" x14ac:dyDescent="0.3">
      <c r="B81" s="6" t="s">
        <v>93</v>
      </c>
      <c r="C81" s="7">
        <v>23070016</v>
      </c>
      <c r="D81" s="7">
        <v>0</v>
      </c>
      <c r="E81" s="7">
        <v>0</v>
      </c>
      <c r="F81" s="8">
        <v>0</v>
      </c>
      <c r="G81" s="6">
        <v>116</v>
      </c>
      <c r="H81" s="8">
        <v>100</v>
      </c>
    </row>
    <row r="82" spans="2:8" x14ac:dyDescent="0.3">
      <c r="B82" s="6" t="s">
        <v>94</v>
      </c>
      <c r="C82" s="7">
        <v>23070018</v>
      </c>
      <c r="D82" s="7">
        <v>0</v>
      </c>
      <c r="E82" s="7">
        <v>0</v>
      </c>
      <c r="F82" s="8">
        <v>0</v>
      </c>
      <c r="G82" s="6">
        <v>116</v>
      </c>
      <c r="H82" s="8">
        <v>100</v>
      </c>
    </row>
    <row r="83" spans="2:8" x14ac:dyDescent="0.3">
      <c r="B83" s="6" t="s">
        <v>95</v>
      </c>
      <c r="C83" s="7">
        <v>23070020</v>
      </c>
      <c r="D83" s="7">
        <v>0</v>
      </c>
      <c r="E83" s="7">
        <v>0</v>
      </c>
      <c r="F83" s="8">
        <v>0</v>
      </c>
      <c r="G83" s="6">
        <v>116</v>
      </c>
      <c r="H83" s="8">
        <v>100</v>
      </c>
    </row>
    <row r="84" spans="2:8" x14ac:dyDescent="0.3">
      <c r="B84" s="6" t="s">
        <v>96</v>
      </c>
      <c r="C84" s="7">
        <v>23070023</v>
      </c>
      <c r="D84" s="7">
        <v>0</v>
      </c>
      <c r="E84" s="7">
        <v>0</v>
      </c>
      <c r="F84" s="8">
        <v>0</v>
      </c>
      <c r="G84" s="6">
        <v>116</v>
      </c>
      <c r="H84" s="8">
        <v>100</v>
      </c>
    </row>
    <row r="85" spans="2:8" x14ac:dyDescent="0.3">
      <c r="B85" s="6" t="s">
        <v>97</v>
      </c>
      <c r="C85" s="7">
        <v>23070024</v>
      </c>
      <c r="D85" s="7">
        <v>0</v>
      </c>
      <c r="E85" s="7">
        <v>0</v>
      </c>
      <c r="F85" s="8">
        <v>0</v>
      </c>
      <c r="G85" s="6">
        <v>116</v>
      </c>
      <c r="H85" s="8">
        <v>100</v>
      </c>
    </row>
    <row r="86" spans="2:8" x14ac:dyDescent="0.3">
      <c r="B86" s="6" t="s">
        <v>98</v>
      </c>
      <c r="C86" s="7">
        <v>23070027</v>
      </c>
      <c r="D86" s="7">
        <v>0</v>
      </c>
      <c r="E86" s="7">
        <v>0</v>
      </c>
      <c r="F86" s="8">
        <v>0</v>
      </c>
      <c r="G86" s="6">
        <v>116</v>
      </c>
      <c r="H86" s="8">
        <v>100</v>
      </c>
    </row>
    <row r="87" spans="2:8" x14ac:dyDescent="0.3">
      <c r="B87" s="6" t="s">
        <v>99</v>
      </c>
      <c r="C87" s="7">
        <v>23070028</v>
      </c>
      <c r="D87" s="7">
        <v>0</v>
      </c>
      <c r="E87" s="7">
        <v>0</v>
      </c>
      <c r="F87" s="8">
        <v>0</v>
      </c>
      <c r="G87" s="6">
        <v>116</v>
      </c>
      <c r="H87" s="8">
        <v>100</v>
      </c>
    </row>
    <row r="88" spans="2:8" x14ac:dyDescent="0.3">
      <c r="B88" s="6" t="s">
        <v>100</v>
      </c>
      <c r="C88" s="7">
        <v>23070030</v>
      </c>
      <c r="D88" s="7">
        <v>0</v>
      </c>
      <c r="E88" s="7">
        <v>0</v>
      </c>
      <c r="F88" s="8">
        <v>0</v>
      </c>
      <c r="G88" s="6">
        <v>116</v>
      </c>
      <c r="H88" s="8">
        <v>100</v>
      </c>
    </row>
    <row r="89" spans="2:8" x14ac:dyDescent="0.3">
      <c r="B89" s="6" t="s">
        <v>101</v>
      </c>
      <c r="C89" s="7">
        <v>23070033</v>
      </c>
      <c r="D89" s="7">
        <v>0</v>
      </c>
      <c r="E89" s="7">
        <v>0</v>
      </c>
      <c r="F89" s="8">
        <v>0</v>
      </c>
      <c r="G89" s="6">
        <v>116</v>
      </c>
      <c r="H89" s="8">
        <v>100</v>
      </c>
    </row>
    <row r="90" spans="2:8" x14ac:dyDescent="0.3">
      <c r="B90" s="6" t="s">
        <v>102</v>
      </c>
      <c r="C90" s="7">
        <v>23070034</v>
      </c>
      <c r="D90" s="7">
        <v>0</v>
      </c>
      <c r="E90" s="7">
        <v>0</v>
      </c>
      <c r="F90" s="8">
        <v>0</v>
      </c>
      <c r="G90" s="6">
        <v>116</v>
      </c>
      <c r="H90" s="8">
        <v>100</v>
      </c>
    </row>
    <row r="91" spans="2:8" x14ac:dyDescent="0.3">
      <c r="B91" s="6" t="s">
        <v>103</v>
      </c>
      <c r="C91" s="7">
        <v>23070035</v>
      </c>
      <c r="D91" s="7">
        <v>0</v>
      </c>
      <c r="E91" s="7">
        <v>0</v>
      </c>
      <c r="F91" s="8">
        <v>0</v>
      </c>
      <c r="G91" s="6">
        <v>116</v>
      </c>
      <c r="H91" s="8">
        <v>100</v>
      </c>
    </row>
    <row r="92" spans="2:8" x14ac:dyDescent="0.3">
      <c r="B92" s="6" t="s">
        <v>104</v>
      </c>
      <c r="C92" s="7">
        <v>23070037</v>
      </c>
      <c r="D92" s="7">
        <v>0</v>
      </c>
      <c r="E92" s="7">
        <v>0</v>
      </c>
      <c r="F92" s="8">
        <v>0</v>
      </c>
      <c r="G92" s="6">
        <v>116</v>
      </c>
      <c r="H92" s="8">
        <v>100</v>
      </c>
    </row>
    <row r="93" spans="2:8" x14ac:dyDescent="0.3">
      <c r="B93" s="6" t="s">
        <v>105</v>
      </c>
      <c r="C93" s="7">
        <v>23070038</v>
      </c>
      <c r="D93" s="7">
        <v>0</v>
      </c>
      <c r="E93" s="7">
        <v>0</v>
      </c>
      <c r="F93" s="8">
        <v>0</v>
      </c>
      <c r="G93" s="6">
        <v>116</v>
      </c>
      <c r="H93" s="8">
        <v>100</v>
      </c>
    </row>
    <row r="94" spans="2:8" x14ac:dyDescent="0.3">
      <c r="B94" s="6" t="s">
        <v>106</v>
      </c>
      <c r="C94" s="7">
        <v>23070046</v>
      </c>
      <c r="D94" s="7">
        <v>0</v>
      </c>
      <c r="E94" s="7">
        <v>0</v>
      </c>
      <c r="F94" s="8">
        <v>0</v>
      </c>
      <c r="G94" s="6">
        <v>116</v>
      </c>
      <c r="H94" s="8">
        <v>100</v>
      </c>
    </row>
    <row r="95" spans="2:8" x14ac:dyDescent="0.3">
      <c r="B95" s="6" t="s">
        <v>107</v>
      </c>
      <c r="C95" s="7">
        <v>23070047</v>
      </c>
      <c r="D95" s="7">
        <v>0</v>
      </c>
      <c r="E95" s="7">
        <v>0</v>
      </c>
      <c r="F95" s="8">
        <v>0</v>
      </c>
      <c r="G95" s="6">
        <v>116</v>
      </c>
      <c r="H95" s="8">
        <v>100</v>
      </c>
    </row>
    <row r="96" spans="2:8" x14ac:dyDescent="0.3">
      <c r="B96" s="6" t="s">
        <v>108</v>
      </c>
      <c r="C96" s="7">
        <v>23070052</v>
      </c>
      <c r="D96" s="7">
        <v>0</v>
      </c>
      <c r="E96" s="7">
        <v>0</v>
      </c>
      <c r="F96" s="8">
        <v>0</v>
      </c>
      <c r="G96" s="6">
        <v>116</v>
      </c>
      <c r="H96" s="8">
        <v>100</v>
      </c>
    </row>
    <row r="97" spans="2:8" x14ac:dyDescent="0.3">
      <c r="B97" s="6" t="s">
        <v>109</v>
      </c>
      <c r="C97" s="7">
        <v>23070053</v>
      </c>
      <c r="D97" s="7">
        <v>0</v>
      </c>
      <c r="E97" s="7">
        <v>0</v>
      </c>
      <c r="F97" s="8">
        <v>0</v>
      </c>
      <c r="G97" s="6">
        <v>116</v>
      </c>
      <c r="H97" s="8">
        <v>100</v>
      </c>
    </row>
    <row r="98" spans="2:8" x14ac:dyDescent="0.3">
      <c r="B98" s="6" t="s">
        <v>110</v>
      </c>
      <c r="C98" s="7">
        <v>23070054</v>
      </c>
      <c r="D98" s="7">
        <v>0</v>
      </c>
      <c r="E98" s="7">
        <v>0</v>
      </c>
      <c r="F98" s="8">
        <v>0</v>
      </c>
      <c r="G98" s="6">
        <v>116</v>
      </c>
      <c r="H98" s="8">
        <v>100</v>
      </c>
    </row>
    <row r="99" spans="2:8" x14ac:dyDescent="0.3">
      <c r="B99" s="6" t="s">
        <v>111</v>
      </c>
      <c r="C99" s="7">
        <v>23070056</v>
      </c>
      <c r="D99" s="7">
        <v>0</v>
      </c>
      <c r="E99" s="7">
        <v>0</v>
      </c>
      <c r="F99" s="8">
        <v>0</v>
      </c>
      <c r="G99" s="6">
        <v>116</v>
      </c>
      <c r="H99" s="8">
        <v>100</v>
      </c>
    </row>
    <row r="100" spans="2:8" x14ac:dyDescent="0.3">
      <c r="B100" s="6" t="s">
        <v>112</v>
      </c>
      <c r="C100" s="7">
        <v>23070057</v>
      </c>
      <c r="D100" s="7">
        <v>0</v>
      </c>
      <c r="E100" s="7">
        <v>0</v>
      </c>
      <c r="F100" s="8">
        <v>0</v>
      </c>
      <c r="G100" s="6">
        <v>116</v>
      </c>
      <c r="H100" s="8">
        <v>100</v>
      </c>
    </row>
    <row r="101" spans="2:8" x14ac:dyDescent="0.3">
      <c r="B101" s="6" t="s">
        <v>113</v>
      </c>
      <c r="C101" s="7">
        <v>23070058</v>
      </c>
      <c r="D101" s="7">
        <v>0</v>
      </c>
      <c r="E101" s="7">
        <v>0</v>
      </c>
      <c r="F101" s="8">
        <v>0</v>
      </c>
      <c r="G101" s="6">
        <v>116</v>
      </c>
      <c r="H101" s="8">
        <v>100</v>
      </c>
    </row>
    <row r="102" spans="2:8" x14ac:dyDescent="0.3">
      <c r="B102" s="6" t="s">
        <v>114</v>
      </c>
      <c r="C102" s="7">
        <v>23070060</v>
      </c>
      <c r="D102" s="7">
        <v>0</v>
      </c>
      <c r="E102" s="7">
        <v>0</v>
      </c>
      <c r="F102" s="8">
        <v>0</v>
      </c>
      <c r="G102" s="6">
        <v>116</v>
      </c>
      <c r="H102" s="8">
        <v>100</v>
      </c>
    </row>
    <row r="103" spans="2:8" x14ac:dyDescent="0.3">
      <c r="B103" s="6" t="s">
        <v>115</v>
      </c>
      <c r="C103" s="7">
        <v>23070068</v>
      </c>
      <c r="D103" s="7">
        <v>0</v>
      </c>
      <c r="E103" s="7">
        <v>0</v>
      </c>
      <c r="F103" s="8">
        <v>0</v>
      </c>
      <c r="G103" s="6">
        <v>116</v>
      </c>
      <c r="H103" s="8">
        <v>100</v>
      </c>
    </row>
    <row r="104" spans="2:8" x14ac:dyDescent="0.3">
      <c r="B104" s="6" t="s">
        <v>116</v>
      </c>
      <c r="C104" s="7">
        <v>23070071</v>
      </c>
      <c r="D104" s="7">
        <v>0</v>
      </c>
      <c r="E104" s="7">
        <v>0</v>
      </c>
      <c r="F104" s="8">
        <v>0</v>
      </c>
      <c r="G104" s="6">
        <v>116</v>
      </c>
      <c r="H104" s="8">
        <v>100</v>
      </c>
    </row>
    <row r="105" spans="2:8" x14ac:dyDescent="0.3">
      <c r="B105" s="6" t="s">
        <v>117</v>
      </c>
      <c r="C105" s="7">
        <v>23070075</v>
      </c>
      <c r="D105" s="7">
        <v>0</v>
      </c>
      <c r="E105" s="7">
        <v>0</v>
      </c>
      <c r="F105" s="8">
        <v>0</v>
      </c>
      <c r="G105" s="6">
        <v>116</v>
      </c>
      <c r="H105" s="8">
        <v>100</v>
      </c>
    </row>
    <row r="106" spans="2:8" x14ac:dyDescent="0.3">
      <c r="B106" s="6" t="s">
        <v>118</v>
      </c>
      <c r="C106" s="7">
        <v>23070076</v>
      </c>
      <c r="D106" s="7">
        <v>0</v>
      </c>
      <c r="E106" s="7">
        <v>0</v>
      </c>
      <c r="F106" s="8">
        <v>0</v>
      </c>
      <c r="G106" s="6">
        <v>116</v>
      </c>
      <c r="H106" s="8">
        <v>100</v>
      </c>
    </row>
    <row r="107" spans="2:8" x14ac:dyDescent="0.3">
      <c r="B107" s="6" t="s">
        <v>119</v>
      </c>
      <c r="C107" s="7">
        <v>23070080</v>
      </c>
      <c r="D107" s="7">
        <v>0</v>
      </c>
      <c r="E107" s="7">
        <v>0</v>
      </c>
      <c r="F107" s="8">
        <v>0</v>
      </c>
      <c r="G107" s="6">
        <v>116</v>
      </c>
      <c r="H107" s="8">
        <v>100</v>
      </c>
    </row>
    <row r="108" spans="2:8" x14ac:dyDescent="0.3">
      <c r="B108" s="6" t="s">
        <v>120</v>
      </c>
      <c r="C108" s="7">
        <v>23070083</v>
      </c>
      <c r="D108" s="7">
        <v>0</v>
      </c>
      <c r="E108" s="7">
        <v>0</v>
      </c>
      <c r="F108" s="8">
        <v>0</v>
      </c>
      <c r="G108" s="6">
        <v>116</v>
      </c>
      <c r="H108" s="8">
        <v>100</v>
      </c>
    </row>
    <row r="109" spans="2:8" x14ac:dyDescent="0.3">
      <c r="B109" s="6" t="s">
        <v>121</v>
      </c>
      <c r="C109" s="7">
        <v>23070086</v>
      </c>
      <c r="D109" s="7">
        <v>0</v>
      </c>
      <c r="E109" s="7">
        <v>0</v>
      </c>
      <c r="F109" s="8">
        <v>0</v>
      </c>
      <c r="G109" s="6">
        <v>116</v>
      </c>
      <c r="H109" s="8">
        <v>100</v>
      </c>
    </row>
    <row r="110" spans="2:8" x14ac:dyDescent="0.3">
      <c r="B110" s="6" t="s">
        <v>122</v>
      </c>
      <c r="C110" s="7">
        <v>23070087</v>
      </c>
      <c r="D110" s="7">
        <v>0</v>
      </c>
      <c r="E110" s="7">
        <v>0</v>
      </c>
      <c r="F110" s="8">
        <v>0</v>
      </c>
      <c r="G110" s="6">
        <v>116</v>
      </c>
      <c r="H110" s="8">
        <v>100</v>
      </c>
    </row>
    <row r="111" spans="2:8" x14ac:dyDescent="0.3">
      <c r="B111" s="6" t="s">
        <v>123</v>
      </c>
      <c r="C111" s="7">
        <v>23070088</v>
      </c>
      <c r="D111" s="7">
        <v>0</v>
      </c>
      <c r="E111" s="7">
        <v>0</v>
      </c>
      <c r="F111" s="8">
        <v>0</v>
      </c>
      <c r="G111" s="6">
        <v>116</v>
      </c>
      <c r="H111" s="8">
        <v>100</v>
      </c>
    </row>
    <row r="112" spans="2:8" x14ac:dyDescent="0.3">
      <c r="B112" s="6" t="s">
        <v>124</v>
      </c>
      <c r="C112" s="7">
        <v>23070089</v>
      </c>
      <c r="D112" s="7">
        <v>0</v>
      </c>
      <c r="E112" s="7">
        <v>0</v>
      </c>
      <c r="F112" s="8">
        <v>0</v>
      </c>
      <c r="G112" s="6">
        <v>116</v>
      </c>
      <c r="H112" s="8">
        <v>100</v>
      </c>
    </row>
    <row r="113" spans="2:8" x14ac:dyDescent="0.3">
      <c r="B113" s="6" t="s">
        <v>125</v>
      </c>
      <c r="C113" s="7">
        <v>23070090</v>
      </c>
      <c r="D113" s="7">
        <v>0</v>
      </c>
      <c r="E113" s="7">
        <v>0</v>
      </c>
      <c r="F113" s="8">
        <v>0</v>
      </c>
      <c r="G113" s="6">
        <v>116</v>
      </c>
      <c r="H113" s="8">
        <v>100</v>
      </c>
    </row>
    <row r="114" spans="2:8" x14ac:dyDescent="0.3">
      <c r="B114" s="6" t="s">
        <v>126</v>
      </c>
      <c r="C114" s="7">
        <v>23070091</v>
      </c>
      <c r="D114" s="7">
        <v>0</v>
      </c>
      <c r="E114" s="7">
        <v>0</v>
      </c>
      <c r="F114" s="8">
        <v>0</v>
      </c>
      <c r="G114" s="6">
        <v>116</v>
      </c>
      <c r="H114" s="8">
        <v>100</v>
      </c>
    </row>
    <row r="115" spans="2:8" x14ac:dyDescent="0.3">
      <c r="B115" s="6" t="s">
        <v>127</v>
      </c>
      <c r="C115" s="7">
        <v>23070092</v>
      </c>
      <c r="D115" s="7">
        <v>0</v>
      </c>
      <c r="E115" s="7">
        <v>0</v>
      </c>
      <c r="F115" s="8">
        <v>0</v>
      </c>
      <c r="G115" s="6">
        <v>116</v>
      </c>
      <c r="H115" s="8">
        <v>100</v>
      </c>
    </row>
    <row r="116" spans="2:8" x14ac:dyDescent="0.3">
      <c r="B116" s="6" t="s">
        <v>128</v>
      </c>
      <c r="C116" s="7">
        <v>23070097</v>
      </c>
      <c r="D116" s="7">
        <v>0</v>
      </c>
      <c r="E116" s="7">
        <v>0</v>
      </c>
      <c r="F116" s="8">
        <v>0</v>
      </c>
      <c r="G116" s="6">
        <v>116</v>
      </c>
      <c r="H116" s="8">
        <v>100</v>
      </c>
    </row>
    <row r="117" spans="2:8" x14ac:dyDescent="0.3">
      <c r="B117" s="6" t="s">
        <v>129</v>
      </c>
      <c r="C117" s="7">
        <v>23070098</v>
      </c>
      <c r="D117" s="7">
        <v>0</v>
      </c>
      <c r="E117" s="7">
        <v>0</v>
      </c>
      <c r="F117" s="8">
        <v>0</v>
      </c>
      <c r="G117" s="6">
        <v>116</v>
      </c>
      <c r="H117" s="8">
        <v>100</v>
      </c>
    </row>
    <row r="118" spans="2:8" x14ac:dyDescent="0.3">
      <c r="B118" s="6" t="s">
        <v>130</v>
      </c>
      <c r="C118" s="7">
        <v>23070110</v>
      </c>
      <c r="D118" s="7">
        <v>0</v>
      </c>
      <c r="E118" s="7">
        <v>0</v>
      </c>
      <c r="F118" s="8">
        <v>0</v>
      </c>
      <c r="G118" s="6">
        <v>116</v>
      </c>
      <c r="H118" s="8">
        <v>100</v>
      </c>
    </row>
    <row r="119" spans="2:8" x14ac:dyDescent="0.3">
      <c r="B119" s="6" t="s">
        <v>131</v>
      </c>
      <c r="C119" s="7">
        <v>23070111</v>
      </c>
      <c r="D119" s="7">
        <v>0</v>
      </c>
      <c r="E119" s="7">
        <v>0</v>
      </c>
      <c r="F119" s="8">
        <v>0</v>
      </c>
      <c r="G119" s="6">
        <v>116</v>
      </c>
      <c r="H119" s="8">
        <v>100</v>
      </c>
    </row>
    <row r="120" spans="2:8" x14ac:dyDescent="0.3">
      <c r="B120" s="6" t="s">
        <v>132</v>
      </c>
      <c r="C120" s="7">
        <v>23070113</v>
      </c>
      <c r="D120" s="7">
        <v>0</v>
      </c>
      <c r="E120" s="7">
        <v>0</v>
      </c>
      <c r="F120" s="8">
        <v>0</v>
      </c>
      <c r="G120" s="6">
        <v>116</v>
      </c>
      <c r="H120" s="8">
        <v>100</v>
      </c>
    </row>
    <row r="121" spans="2:8" x14ac:dyDescent="0.3">
      <c r="B121" s="6" t="s">
        <v>133</v>
      </c>
      <c r="C121" s="7">
        <v>23070115</v>
      </c>
      <c r="D121" s="7">
        <v>0</v>
      </c>
      <c r="E121" s="7">
        <v>0</v>
      </c>
      <c r="F121" s="8">
        <v>0</v>
      </c>
      <c r="G121" s="6">
        <v>116</v>
      </c>
      <c r="H121" s="8">
        <v>100</v>
      </c>
    </row>
  </sheetData>
  <mergeCells count="1">
    <mergeCell ref="B2:S3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09367-7450-4545-84B6-7738BCCDA231}">
  <dimension ref="B2:R121"/>
  <sheetViews>
    <sheetView showGridLines="0" topLeftCell="A76" zoomScaleNormal="100" workbookViewId="0">
      <selection activeCell="C97" sqref="C97"/>
    </sheetView>
  </sheetViews>
  <sheetFormatPr defaultRowHeight="16.5" x14ac:dyDescent="0.3"/>
  <cols>
    <col min="2" max="2" width="14" bestFit="1" customWidth="1"/>
    <col min="3" max="3" width="9.5" bestFit="1" customWidth="1"/>
  </cols>
  <sheetData>
    <row r="2" spans="2:18" x14ac:dyDescent="0.3">
      <c r="B2" s="35" t="s">
        <v>158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2:18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5" spans="2:18" ht="17.25" thickBot="1" x14ac:dyDescent="0.35">
      <c r="B5" s="1" t="s">
        <v>157</v>
      </c>
      <c r="C5" s="29" t="s">
        <v>1</v>
      </c>
      <c r="D5" s="34" t="s">
        <v>155</v>
      </c>
      <c r="E5" s="29" t="s">
        <v>156</v>
      </c>
      <c r="F5" s="1" t="s">
        <v>2</v>
      </c>
      <c r="O5" s="3" t="s">
        <v>3</v>
      </c>
      <c r="P5" s="4" t="s">
        <v>4</v>
      </c>
      <c r="Q5" s="5" t="s">
        <v>5</v>
      </c>
    </row>
    <row r="6" spans="2:18" x14ac:dyDescent="0.3">
      <c r="B6" s="6" t="s">
        <v>19</v>
      </c>
      <c r="C6" s="7">
        <v>23070093</v>
      </c>
      <c r="D6" s="7">
        <v>97.5</v>
      </c>
      <c r="E6" s="6">
        <v>1</v>
      </c>
      <c r="F6" s="8">
        <v>1.2987012987012987</v>
      </c>
      <c r="O6" s="30">
        <v>100</v>
      </c>
      <c r="P6" s="10">
        <f>FREQUENCY($D$6:$D$118,O6:O46)</f>
        <v>0</v>
      </c>
      <c r="Q6" s="11">
        <f>P6</f>
        <v>0</v>
      </c>
    </row>
    <row r="7" spans="2:18" x14ac:dyDescent="0.3">
      <c r="B7" s="6" t="s">
        <v>18</v>
      </c>
      <c r="C7" s="7">
        <v>23070011</v>
      </c>
      <c r="D7" s="7">
        <v>95</v>
      </c>
      <c r="E7" s="6">
        <v>2</v>
      </c>
      <c r="F7" s="8">
        <v>2.5974025974025974</v>
      </c>
      <c r="O7" s="31">
        <v>97.5</v>
      </c>
      <c r="P7" s="10">
        <f t="shared" ref="P7:P46" si="0">FREQUENCY($D$6:$D$118,O7:O47)</f>
        <v>1</v>
      </c>
      <c r="Q7" s="11">
        <f>Q6+P7</f>
        <v>1</v>
      </c>
    </row>
    <row r="8" spans="2:18" x14ac:dyDescent="0.3">
      <c r="B8" s="6" t="s">
        <v>30</v>
      </c>
      <c r="C8" s="7">
        <v>23070009</v>
      </c>
      <c r="D8" s="7">
        <v>87.5</v>
      </c>
      <c r="E8" s="6">
        <v>3</v>
      </c>
      <c r="F8" s="8">
        <v>3.8961038961038961</v>
      </c>
      <c r="O8" s="31">
        <v>95</v>
      </c>
      <c r="P8" s="10">
        <f t="shared" si="0"/>
        <v>1</v>
      </c>
      <c r="Q8" s="11">
        <f>Q7+P8</f>
        <v>2</v>
      </c>
    </row>
    <row r="9" spans="2:18" x14ac:dyDescent="0.3">
      <c r="B9" s="6" t="s">
        <v>67</v>
      </c>
      <c r="C9" s="7">
        <v>23070041</v>
      </c>
      <c r="D9" s="7">
        <v>87.5</v>
      </c>
      <c r="E9" s="6">
        <v>3</v>
      </c>
      <c r="F9" s="8">
        <v>3.8961038961038961</v>
      </c>
      <c r="O9" s="32">
        <v>92.5</v>
      </c>
      <c r="P9" s="10">
        <f t="shared" si="0"/>
        <v>0</v>
      </c>
      <c r="Q9" s="11">
        <f t="shared" ref="Q9:Q46" si="1">Q8+P9</f>
        <v>2</v>
      </c>
    </row>
    <row r="10" spans="2:18" x14ac:dyDescent="0.3">
      <c r="B10" s="6" t="s">
        <v>27</v>
      </c>
      <c r="C10" s="7">
        <v>23070051</v>
      </c>
      <c r="D10" s="7">
        <v>87.5</v>
      </c>
      <c r="E10" s="6">
        <v>3</v>
      </c>
      <c r="F10" s="8">
        <v>3.8961038961038961</v>
      </c>
      <c r="O10" s="31">
        <v>90</v>
      </c>
      <c r="P10" s="10">
        <f t="shared" si="0"/>
        <v>0</v>
      </c>
      <c r="Q10" s="11">
        <f t="shared" si="1"/>
        <v>2</v>
      </c>
    </row>
    <row r="11" spans="2:18" x14ac:dyDescent="0.3">
      <c r="B11" s="6" t="s">
        <v>22</v>
      </c>
      <c r="C11" s="7">
        <v>23070029</v>
      </c>
      <c r="D11" s="7">
        <v>85</v>
      </c>
      <c r="E11" s="6">
        <v>6</v>
      </c>
      <c r="F11" s="8">
        <v>7.7922077922077921</v>
      </c>
      <c r="O11" s="31">
        <v>87.5</v>
      </c>
      <c r="P11" s="10">
        <f t="shared" si="0"/>
        <v>3</v>
      </c>
      <c r="Q11" s="11">
        <f t="shared" si="1"/>
        <v>5</v>
      </c>
    </row>
    <row r="12" spans="2:18" x14ac:dyDescent="0.3">
      <c r="B12" s="6" t="s">
        <v>29</v>
      </c>
      <c r="C12" s="7">
        <v>23070043</v>
      </c>
      <c r="D12" s="7">
        <v>85</v>
      </c>
      <c r="E12" s="6">
        <v>6</v>
      </c>
      <c r="F12" s="8">
        <v>7.7922077922077921</v>
      </c>
      <c r="O12" s="32">
        <v>85</v>
      </c>
      <c r="P12" s="10">
        <f t="shared" si="0"/>
        <v>3</v>
      </c>
      <c r="Q12" s="11">
        <f t="shared" si="1"/>
        <v>8</v>
      </c>
    </row>
    <row r="13" spans="2:18" x14ac:dyDescent="0.3">
      <c r="B13" s="6" t="s">
        <v>25</v>
      </c>
      <c r="C13" s="7">
        <v>23070114</v>
      </c>
      <c r="D13" s="7">
        <v>85</v>
      </c>
      <c r="E13" s="6">
        <v>6</v>
      </c>
      <c r="F13" s="8">
        <v>7.7922077922077921</v>
      </c>
      <c r="O13" s="31">
        <v>82.5</v>
      </c>
      <c r="P13" s="10">
        <f t="shared" si="0"/>
        <v>3</v>
      </c>
      <c r="Q13" s="11">
        <f t="shared" si="1"/>
        <v>11</v>
      </c>
    </row>
    <row r="14" spans="2:18" x14ac:dyDescent="0.3">
      <c r="B14" s="6" t="s">
        <v>26</v>
      </c>
      <c r="C14" s="7">
        <v>23070003</v>
      </c>
      <c r="D14" s="7">
        <v>82.5</v>
      </c>
      <c r="E14" s="6">
        <v>9</v>
      </c>
      <c r="F14" s="8">
        <v>11.688311688311687</v>
      </c>
      <c r="O14" s="31">
        <v>80</v>
      </c>
      <c r="P14" s="10">
        <f t="shared" si="0"/>
        <v>3</v>
      </c>
      <c r="Q14" s="11">
        <f t="shared" si="1"/>
        <v>14</v>
      </c>
    </row>
    <row r="15" spans="2:18" x14ac:dyDescent="0.3">
      <c r="B15" s="6" t="s">
        <v>20</v>
      </c>
      <c r="C15" s="7">
        <v>23070026</v>
      </c>
      <c r="D15" s="7">
        <v>82.5</v>
      </c>
      <c r="E15" s="6">
        <v>9</v>
      </c>
      <c r="F15" s="8">
        <v>11.688311688311687</v>
      </c>
      <c r="O15" s="32">
        <v>77.5</v>
      </c>
      <c r="P15" s="10">
        <f t="shared" si="0"/>
        <v>1</v>
      </c>
      <c r="Q15" s="11">
        <f t="shared" si="1"/>
        <v>15</v>
      </c>
    </row>
    <row r="16" spans="2:18" x14ac:dyDescent="0.3">
      <c r="B16" s="6" t="s">
        <v>37</v>
      </c>
      <c r="C16" s="7">
        <v>23070065</v>
      </c>
      <c r="D16" s="7">
        <v>82.5</v>
      </c>
      <c r="E16" s="6">
        <v>9</v>
      </c>
      <c r="F16" s="8">
        <v>11.688311688311687</v>
      </c>
      <c r="O16" s="31">
        <v>75</v>
      </c>
      <c r="P16" s="10">
        <f t="shared" si="0"/>
        <v>3</v>
      </c>
      <c r="Q16" s="11">
        <f t="shared" si="1"/>
        <v>18</v>
      </c>
    </row>
    <row r="17" spans="2:17" x14ac:dyDescent="0.3">
      <c r="B17" s="6" t="s">
        <v>21</v>
      </c>
      <c r="C17" s="7">
        <v>23070019</v>
      </c>
      <c r="D17" s="7">
        <v>80</v>
      </c>
      <c r="E17" s="6">
        <v>12</v>
      </c>
      <c r="F17" s="8">
        <v>15.584415584415584</v>
      </c>
      <c r="O17" s="31">
        <v>72.5</v>
      </c>
      <c r="P17" s="10">
        <f t="shared" si="0"/>
        <v>2</v>
      </c>
      <c r="Q17" s="11">
        <f t="shared" si="1"/>
        <v>20</v>
      </c>
    </row>
    <row r="18" spans="2:17" x14ac:dyDescent="0.3">
      <c r="B18" s="6" t="s">
        <v>34</v>
      </c>
      <c r="C18" s="7">
        <v>23070042</v>
      </c>
      <c r="D18" s="7">
        <v>80</v>
      </c>
      <c r="E18" s="6">
        <v>12</v>
      </c>
      <c r="F18" s="8">
        <v>15.584415584415584</v>
      </c>
      <c r="O18" s="32">
        <v>70</v>
      </c>
      <c r="P18" s="10">
        <f t="shared" si="0"/>
        <v>3</v>
      </c>
      <c r="Q18" s="11">
        <f t="shared" si="1"/>
        <v>23</v>
      </c>
    </row>
    <row r="19" spans="2:17" x14ac:dyDescent="0.3">
      <c r="B19" s="6" t="s">
        <v>24</v>
      </c>
      <c r="C19" s="7">
        <v>23070094</v>
      </c>
      <c r="D19" s="7">
        <v>80</v>
      </c>
      <c r="E19" s="6">
        <v>12</v>
      </c>
      <c r="F19" s="8">
        <v>15.584415584415584</v>
      </c>
      <c r="O19" s="31">
        <v>67.5</v>
      </c>
      <c r="P19" s="10">
        <f t="shared" si="0"/>
        <v>5</v>
      </c>
      <c r="Q19" s="11">
        <f t="shared" si="1"/>
        <v>28</v>
      </c>
    </row>
    <row r="20" spans="2:17" x14ac:dyDescent="0.3">
      <c r="B20" s="6" t="s">
        <v>23</v>
      </c>
      <c r="C20" s="7">
        <v>23070067</v>
      </c>
      <c r="D20" s="7">
        <v>77.5</v>
      </c>
      <c r="E20" s="6">
        <v>15</v>
      </c>
      <c r="F20" s="8">
        <v>19.480519480519483</v>
      </c>
      <c r="O20" s="31">
        <v>65</v>
      </c>
      <c r="P20" s="10">
        <f t="shared" si="0"/>
        <v>2</v>
      </c>
      <c r="Q20" s="11">
        <f t="shared" si="1"/>
        <v>30</v>
      </c>
    </row>
    <row r="21" spans="2:17" x14ac:dyDescent="0.3">
      <c r="B21" s="6" t="s">
        <v>39</v>
      </c>
      <c r="C21" s="7">
        <v>23070008</v>
      </c>
      <c r="D21" s="7">
        <v>75</v>
      </c>
      <c r="E21" s="6">
        <v>16</v>
      </c>
      <c r="F21" s="8">
        <v>20.779220779220779</v>
      </c>
      <c r="O21" s="32">
        <v>62.5</v>
      </c>
      <c r="P21" s="10">
        <f t="shared" si="0"/>
        <v>4</v>
      </c>
      <c r="Q21" s="11">
        <f t="shared" si="1"/>
        <v>34</v>
      </c>
    </row>
    <row r="22" spans="2:17" x14ac:dyDescent="0.3">
      <c r="B22" s="6" t="s">
        <v>47</v>
      </c>
      <c r="C22" s="7">
        <v>23070048</v>
      </c>
      <c r="D22" s="7">
        <v>75</v>
      </c>
      <c r="E22" s="6">
        <v>16</v>
      </c>
      <c r="F22" s="8">
        <v>20.779220779220779</v>
      </c>
      <c r="O22" s="31">
        <v>60</v>
      </c>
      <c r="P22" s="10">
        <f t="shared" si="0"/>
        <v>2</v>
      </c>
      <c r="Q22" s="11">
        <f t="shared" si="1"/>
        <v>36</v>
      </c>
    </row>
    <row r="23" spans="2:17" x14ac:dyDescent="0.3">
      <c r="B23" s="6" t="s">
        <v>41</v>
      </c>
      <c r="C23" s="7">
        <v>23070063</v>
      </c>
      <c r="D23" s="7">
        <v>75</v>
      </c>
      <c r="E23" s="6">
        <v>16</v>
      </c>
      <c r="F23" s="8">
        <v>20.779220779220779</v>
      </c>
      <c r="O23" s="31">
        <v>57.5</v>
      </c>
      <c r="P23" s="10">
        <f t="shared" si="0"/>
        <v>3</v>
      </c>
      <c r="Q23" s="11">
        <f t="shared" si="1"/>
        <v>39</v>
      </c>
    </row>
    <row r="24" spans="2:17" x14ac:dyDescent="0.3">
      <c r="B24" s="6" t="s">
        <v>31</v>
      </c>
      <c r="C24" s="7">
        <v>23070013</v>
      </c>
      <c r="D24" s="7">
        <v>72.5</v>
      </c>
      <c r="E24" s="6">
        <v>19</v>
      </c>
      <c r="F24" s="8">
        <v>24.675324675324674</v>
      </c>
      <c r="O24" s="32">
        <v>55</v>
      </c>
      <c r="P24" s="10">
        <f t="shared" si="0"/>
        <v>1</v>
      </c>
      <c r="Q24" s="11">
        <f t="shared" si="1"/>
        <v>40</v>
      </c>
    </row>
    <row r="25" spans="2:17" x14ac:dyDescent="0.3">
      <c r="B25" s="6" t="s">
        <v>32</v>
      </c>
      <c r="C25" s="7">
        <v>23070078</v>
      </c>
      <c r="D25" s="7">
        <v>72.5</v>
      </c>
      <c r="E25" s="6">
        <v>19</v>
      </c>
      <c r="F25" s="8">
        <v>24.675324675324674</v>
      </c>
      <c r="O25" s="31">
        <v>52.5</v>
      </c>
      <c r="P25" s="10">
        <f t="shared" si="0"/>
        <v>2</v>
      </c>
      <c r="Q25" s="11">
        <f t="shared" si="1"/>
        <v>42</v>
      </c>
    </row>
    <row r="26" spans="2:17" x14ac:dyDescent="0.3">
      <c r="B26" s="6" t="s">
        <v>50</v>
      </c>
      <c r="C26" s="7">
        <v>23070039</v>
      </c>
      <c r="D26" s="7">
        <v>70</v>
      </c>
      <c r="E26" s="6">
        <v>21</v>
      </c>
      <c r="F26" s="8">
        <v>27.27272727272727</v>
      </c>
      <c r="O26" s="31">
        <v>50</v>
      </c>
      <c r="P26" s="10">
        <f t="shared" si="0"/>
        <v>1</v>
      </c>
      <c r="Q26" s="11">
        <f t="shared" si="1"/>
        <v>43</v>
      </c>
    </row>
    <row r="27" spans="2:17" x14ac:dyDescent="0.3">
      <c r="B27" s="6" t="s">
        <v>28</v>
      </c>
      <c r="C27" s="7">
        <v>23070099</v>
      </c>
      <c r="D27" s="7">
        <v>70</v>
      </c>
      <c r="E27" s="6">
        <v>21</v>
      </c>
      <c r="F27" s="8">
        <v>27.27272727272727</v>
      </c>
      <c r="O27" s="32">
        <v>47.5</v>
      </c>
      <c r="P27" s="10">
        <f t="shared" si="0"/>
        <v>1</v>
      </c>
      <c r="Q27" s="11">
        <f t="shared" si="1"/>
        <v>44</v>
      </c>
    </row>
    <row r="28" spans="2:17" x14ac:dyDescent="0.3">
      <c r="B28" s="6" t="s">
        <v>44</v>
      </c>
      <c r="C28" s="7">
        <v>23070106</v>
      </c>
      <c r="D28" s="7">
        <v>70</v>
      </c>
      <c r="E28" s="6">
        <v>21</v>
      </c>
      <c r="F28" s="8">
        <v>27.27272727272727</v>
      </c>
      <c r="O28" s="31">
        <v>45</v>
      </c>
      <c r="P28" s="10">
        <f t="shared" si="0"/>
        <v>2</v>
      </c>
      <c r="Q28" s="11">
        <f t="shared" si="1"/>
        <v>46</v>
      </c>
    </row>
    <row r="29" spans="2:17" x14ac:dyDescent="0.3">
      <c r="B29" s="6" t="s">
        <v>33</v>
      </c>
      <c r="C29" s="7">
        <v>23070081</v>
      </c>
      <c r="D29" s="7">
        <v>67.5</v>
      </c>
      <c r="E29" s="6">
        <v>24</v>
      </c>
      <c r="F29" s="8">
        <v>31.168831168831169</v>
      </c>
      <c r="O29" s="31">
        <v>42.5</v>
      </c>
      <c r="P29" s="10">
        <f t="shared" si="0"/>
        <v>0</v>
      </c>
      <c r="Q29" s="11">
        <f t="shared" si="1"/>
        <v>46</v>
      </c>
    </row>
    <row r="30" spans="2:17" x14ac:dyDescent="0.3">
      <c r="B30" s="6" t="s">
        <v>42</v>
      </c>
      <c r="C30" s="7">
        <v>23070102</v>
      </c>
      <c r="D30" s="7">
        <v>67.5</v>
      </c>
      <c r="E30" s="6">
        <v>24</v>
      </c>
      <c r="F30" s="8">
        <v>31.168831168831169</v>
      </c>
      <c r="O30" s="32">
        <v>40</v>
      </c>
      <c r="P30" s="10">
        <f t="shared" si="0"/>
        <v>1</v>
      </c>
      <c r="Q30" s="11">
        <f t="shared" si="1"/>
        <v>47</v>
      </c>
    </row>
    <row r="31" spans="2:17" x14ac:dyDescent="0.3">
      <c r="B31" s="6" t="s">
        <v>35</v>
      </c>
      <c r="C31" s="7">
        <v>23070103</v>
      </c>
      <c r="D31" s="7">
        <v>67.5</v>
      </c>
      <c r="E31" s="6">
        <v>24</v>
      </c>
      <c r="F31" s="8">
        <v>31.168831168831169</v>
      </c>
      <c r="O31" s="31">
        <v>37.5</v>
      </c>
      <c r="P31" s="10">
        <f t="shared" si="0"/>
        <v>6</v>
      </c>
      <c r="Q31" s="11">
        <f t="shared" si="1"/>
        <v>53</v>
      </c>
    </row>
    <row r="32" spans="2:17" x14ac:dyDescent="0.3">
      <c r="B32" s="6" t="s">
        <v>38</v>
      </c>
      <c r="C32" s="7">
        <v>23070104</v>
      </c>
      <c r="D32" s="7">
        <v>67.5</v>
      </c>
      <c r="E32" s="6">
        <v>24</v>
      </c>
      <c r="F32" s="8">
        <v>31.168831168831169</v>
      </c>
      <c r="O32" s="31">
        <v>35</v>
      </c>
      <c r="P32" s="10">
        <f t="shared" si="0"/>
        <v>1</v>
      </c>
      <c r="Q32" s="11">
        <f t="shared" si="1"/>
        <v>54</v>
      </c>
    </row>
    <row r="33" spans="2:17" x14ac:dyDescent="0.3">
      <c r="B33" s="6" t="s">
        <v>49</v>
      </c>
      <c r="C33" s="7">
        <v>23070116</v>
      </c>
      <c r="D33" s="7">
        <v>67.5</v>
      </c>
      <c r="E33" s="6">
        <v>24</v>
      </c>
      <c r="F33" s="8">
        <v>31.168831168831169</v>
      </c>
      <c r="O33" s="32">
        <v>32.5</v>
      </c>
      <c r="P33" s="10">
        <f t="shared" si="0"/>
        <v>2</v>
      </c>
      <c r="Q33" s="11">
        <f t="shared" si="1"/>
        <v>56</v>
      </c>
    </row>
    <row r="34" spans="2:17" x14ac:dyDescent="0.3">
      <c r="B34" s="6" t="s">
        <v>46</v>
      </c>
      <c r="C34" s="7">
        <v>23070010</v>
      </c>
      <c r="D34" s="7">
        <v>65</v>
      </c>
      <c r="E34" s="6">
        <v>29</v>
      </c>
      <c r="F34" s="8">
        <v>37.662337662337663</v>
      </c>
      <c r="O34" s="31">
        <v>30</v>
      </c>
      <c r="P34" s="10">
        <f t="shared" si="0"/>
        <v>3</v>
      </c>
      <c r="Q34" s="11">
        <f t="shared" si="1"/>
        <v>59</v>
      </c>
    </row>
    <row r="35" spans="2:17" x14ac:dyDescent="0.3">
      <c r="B35" s="6" t="s">
        <v>48</v>
      </c>
      <c r="C35" s="7">
        <v>23070050</v>
      </c>
      <c r="D35" s="7">
        <v>65</v>
      </c>
      <c r="E35" s="6">
        <v>29</v>
      </c>
      <c r="F35" s="8">
        <v>37.662337662337663</v>
      </c>
      <c r="O35" s="31">
        <v>27.5</v>
      </c>
      <c r="P35" s="10">
        <f t="shared" si="0"/>
        <v>3</v>
      </c>
      <c r="Q35" s="11">
        <f t="shared" si="1"/>
        <v>62</v>
      </c>
    </row>
    <row r="36" spans="2:17" x14ac:dyDescent="0.3">
      <c r="B36" s="6" t="s">
        <v>40</v>
      </c>
      <c r="C36" s="7">
        <v>23070017</v>
      </c>
      <c r="D36" s="7">
        <v>62.5</v>
      </c>
      <c r="E36" s="6">
        <v>31</v>
      </c>
      <c r="F36" s="8">
        <v>40.259740259740262</v>
      </c>
      <c r="O36" s="32">
        <v>25</v>
      </c>
      <c r="P36" s="10">
        <f t="shared" si="0"/>
        <v>3</v>
      </c>
      <c r="Q36" s="11">
        <f t="shared" si="1"/>
        <v>65</v>
      </c>
    </row>
    <row r="37" spans="2:17" x14ac:dyDescent="0.3">
      <c r="B37" s="6" t="s">
        <v>60</v>
      </c>
      <c r="C37" s="7">
        <v>23070045</v>
      </c>
      <c r="D37" s="7">
        <v>62.5</v>
      </c>
      <c r="E37" s="6">
        <v>31</v>
      </c>
      <c r="F37" s="8">
        <v>40.259740259740262</v>
      </c>
      <c r="O37" s="31">
        <v>22.5</v>
      </c>
      <c r="P37" s="10">
        <f t="shared" si="0"/>
        <v>2</v>
      </c>
      <c r="Q37" s="11">
        <f t="shared" si="1"/>
        <v>67</v>
      </c>
    </row>
    <row r="38" spans="2:17" x14ac:dyDescent="0.3">
      <c r="B38" s="6" t="s">
        <v>52</v>
      </c>
      <c r="C38" s="7">
        <v>23070072</v>
      </c>
      <c r="D38" s="7">
        <v>62.5</v>
      </c>
      <c r="E38" s="6">
        <v>31</v>
      </c>
      <c r="F38" s="8">
        <v>40.259740259740262</v>
      </c>
      <c r="O38" s="31">
        <v>20</v>
      </c>
      <c r="P38" s="10">
        <f t="shared" si="0"/>
        <v>1</v>
      </c>
      <c r="Q38" s="11">
        <f t="shared" si="1"/>
        <v>68</v>
      </c>
    </row>
    <row r="39" spans="2:17" x14ac:dyDescent="0.3">
      <c r="B39" s="6" t="s">
        <v>43</v>
      </c>
      <c r="C39" s="7">
        <v>23070074</v>
      </c>
      <c r="D39" s="7">
        <v>62.5</v>
      </c>
      <c r="E39" s="6">
        <v>31</v>
      </c>
      <c r="F39" s="8">
        <v>40.259740259740262</v>
      </c>
      <c r="O39" s="32">
        <v>17.5</v>
      </c>
      <c r="P39" s="10">
        <f t="shared" si="0"/>
        <v>0</v>
      </c>
      <c r="Q39" s="11">
        <f t="shared" si="1"/>
        <v>68</v>
      </c>
    </row>
    <row r="40" spans="2:17" x14ac:dyDescent="0.3">
      <c r="B40" s="6" t="s">
        <v>54</v>
      </c>
      <c r="C40" s="7">
        <v>23070049</v>
      </c>
      <c r="D40" s="7">
        <v>60</v>
      </c>
      <c r="E40" s="6">
        <v>35</v>
      </c>
      <c r="F40" s="8">
        <v>45.454545454545453</v>
      </c>
      <c r="O40" s="31">
        <v>15</v>
      </c>
      <c r="P40" s="10">
        <f t="shared" si="0"/>
        <v>0</v>
      </c>
      <c r="Q40" s="11">
        <f t="shared" si="1"/>
        <v>68</v>
      </c>
    </row>
    <row r="41" spans="2:17" x14ac:dyDescent="0.3">
      <c r="B41" s="6" t="s">
        <v>45</v>
      </c>
      <c r="C41" s="7">
        <v>23070084</v>
      </c>
      <c r="D41" s="7">
        <v>60</v>
      </c>
      <c r="E41" s="6">
        <v>35</v>
      </c>
      <c r="F41" s="8">
        <v>45.454545454545453</v>
      </c>
      <c r="O41" s="31">
        <v>12.5</v>
      </c>
      <c r="P41" s="10">
        <f t="shared" si="0"/>
        <v>0</v>
      </c>
      <c r="Q41" s="11">
        <f t="shared" si="1"/>
        <v>68</v>
      </c>
    </row>
    <row r="42" spans="2:17" x14ac:dyDescent="0.3">
      <c r="B42" s="6" t="s">
        <v>36</v>
      </c>
      <c r="C42" s="7">
        <v>23070015</v>
      </c>
      <c r="D42" s="7">
        <v>57.5</v>
      </c>
      <c r="E42" s="6">
        <v>37</v>
      </c>
      <c r="F42" s="8">
        <v>48.051948051948052</v>
      </c>
      <c r="O42" s="32">
        <v>10</v>
      </c>
      <c r="P42" s="10">
        <f t="shared" si="0"/>
        <v>0</v>
      </c>
      <c r="Q42" s="11">
        <f t="shared" si="1"/>
        <v>68</v>
      </c>
    </row>
    <row r="43" spans="2:17" x14ac:dyDescent="0.3">
      <c r="B43" s="6" t="s">
        <v>56</v>
      </c>
      <c r="C43" s="7">
        <v>23070036</v>
      </c>
      <c r="D43" s="7">
        <v>57.5</v>
      </c>
      <c r="E43" s="6">
        <v>37</v>
      </c>
      <c r="F43" s="8">
        <v>48.051948051948052</v>
      </c>
      <c r="O43" s="31">
        <v>7.5</v>
      </c>
      <c r="P43" s="10">
        <f t="shared" si="0"/>
        <v>0</v>
      </c>
      <c r="Q43" s="11">
        <f t="shared" si="1"/>
        <v>68</v>
      </c>
    </row>
    <row r="44" spans="2:17" x14ac:dyDescent="0.3">
      <c r="B44" s="6" t="s">
        <v>53</v>
      </c>
      <c r="C44" s="7">
        <v>23070109</v>
      </c>
      <c r="D44" s="7">
        <v>57.5</v>
      </c>
      <c r="E44" s="6">
        <v>37</v>
      </c>
      <c r="F44" s="8">
        <v>48.051948051948052</v>
      </c>
      <c r="O44" s="31">
        <v>5</v>
      </c>
      <c r="P44" s="10">
        <f t="shared" si="0"/>
        <v>0</v>
      </c>
      <c r="Q44" s="11">
        <f t="shared" si="1"/>
        <v>68</v>
      </c>
    </row>
    <row r="45" spans="2:17" x14ac:dyDescent="0.3">
      <c r="B45" s="6" t="s">
        <v>55</v>
      </c>
      <c r="C45" s="7">
        <v>23070095</v>
      </c>
      <c r="D45" s="7">
        <v>55</v>
      </c>
      <c r="E45" s="6">
        <v>40</v>
      </c>
      <c r="F45" s="8">
        <v>51.94805194805194</v>
      </c>
      <c r="O45" s="32">
        <v>2.5</v>
      </c>
      <c r="P45" s="10">
        <f t="shared" si="0"/>
        <v>0</v>
      </c>
      <c r="Q45" s="11">
        <f t="shared" si="1"/>
        <v>68</v>
      </c>
    </row>
    <row r="46" spans="2:17" x14ac:dyDescent="0.3">
      <c r="B46" s="6" t="s">
        <v>57</v>
      </c>
      <c r="C46" s="7">
        <v>23070044</v>
      </c>
      <c r="D46" s="7">
        <v>52.5</v>
      </c>
      <c r="E46" s="6">
        <v>41</v>
      </c>
      <c r="F46" s="8">
        <v>53.246753246753244</v>
      </c>
      <c r="O46" s="31">
        <v>0</v>
      </c>
      <c r="P46" s="10">
        <f t="shared" si="0"/>
        <v>45</v>
      </c>
      <c r="Q46" s="11">
        <f t="shared" si="1"/>
        <v>113</v>
      </c>
    </row>
    <row r="47" spans="2:17" x14ac:dyDescent="0.3">
      <c r="B47" s="6" t="s">
        <v>51</v>
      </c>
      <c r="C47" s="7">
        <v>23070108</v>
      </c>
      <c r="D47" s="7">
        <v>52.5</v>
      </c>
      <c r="E47" s="6">
        <v>41</v>
      </c>
      <c r="F47" s="8">
        <v>53.246753246753244</v>
      </c>
    </row>
    <row r="48" spans="2:17" x14ac:dyDescent="0.3">
      <c r="B48" s="6" t="s">
        <v>58</v>
      </c>
      <c r="C48" s="7">
        <v>23070100</v>
      </c>
      <c r="D48" s="7">
        <v>50</v>
      </c>
      <c r="E48" s="6">
        <v>43</v>
      </c>
      <c r="F48" s="8">
        <v>55.844155844155843</v>
      </c>
      <c r="O48" s="1" t="s">
        <v>6</v>
      </c>
      <c r="P48" s="12">
        <v>116</v>
      </c>
      <c r="Q48" s="13" t="s">
        <v>7</v>
      </c>
    </row>
    <row r="49" spans="2:17" x14ac:dyDescent="0.3">
      <c r="B49" s="6" t="s">
        <v>61</v>
      </c>
      <c r="C49" s="7">
        <v>23070105</v>
      </c>
      <c r="D49" s="7">
        <v>47.5</v>
      </c>
      <c r="E49" s="6">
        <v>44</v>
      </c>
      <c r="F49" s="8">
        <v>57.142857142857139</v>
      </c>
      <c r="O49" s="1" t="s">
        <v>8</v>
      </c>
      <c r="P49" s="20">
        <f>AVERAGE(D6:D73)</f>
        <v>57.205882352941174</v>
      </c>
      <c r="Q49" s="13" t="s">
        <v>9</v>
      </c>
    </row>
    <row r="50" spans="2:17" x14ac:dyDescent="0.3">
      <c r="B50" s="6" t="s">
        <v>59</v>
      </c>
      <c r="C50" s="7">
        <v>23070025</v>
      </c>
      <c r="D50" s="7">
        <v>45</v>
      </c>
      <c r="E50" s="6">
        <v>45</v>
      </c>
      <c r="F50" s="8">
        <v>58.441558441558442</v>
      </c>
      <c r="O50" s="1" t="s">
        <v>10</v>
      </c>
      <c r="P50" s="15">
        <v>97.5</v>
      </c>
      <c r="Q50" s="13" t="s">
        <v>9</v>
      </c>
    </row>
    <row r="51" spans="2:17" x14ac:dyDescent="0.3">
      <c r="B51" s="6" t="s">
        <v>72</v>
      </c>
      <c r="C51" s="7">
        <v>23070059</v>
      </c>
      <c r="D51" s="7">
        <v>45</v>
      </c>
      <c r="E51" s="6">
        <v>45</v>
      </c>
      <c r="F51" s="8">
        <v>58.441558441558442</v>
      </c>
    </row>
    <row r="52" spans="2:17" x14ac:dyDescent="0.3">
      <c r="B52" s="6" t="s">
        <v>71</v>
      </c>
      <c r="C52" s="7">
        <v>23070101</v>
      </c>
      <c r="D52" s="7">
        <v>40</v>
      </c>
      <c r="E52" s="6">
        <v>47</v>
      </c>
      <c r="F52" s="8">
        <v>61.038961038961034</v>
      </c>
    </row>
    <row r="53" spans="2:17" x14ac:dyDescent="0.3">
      <c r="B53" s="6" t="s">
        <v>69</v>
      </c>
      <c r="C53" s="7">
        <v>23070021</v>
      </c>
      <c r="D53" s="7">
        <v>37.5</v>
      </c>
      <c r="E53" s="6">
        <v>48</v>
      </c>
      <c r="F53" s="8">
        <v>62.337662337662337</v>
      </c>
    </row>
    <row r="54" spans="2:17" x14ac:dyDescent="0.3">
      <c r="B54" s="6" t="s">
        <v>66</v>
      </c>
      <c r="C54" s="7">
        <v>23070031</v>
      </c>
      <c r="D54" s="7">
        <v>37.5</v>
      </c>
      <c r="E54" s="6">
        <v>48</v>
      </c>
      <c r="F54" s="8">
        <v>62.337662337662337</v>
      </c>
    </row>
    <row r="55" spans="2:17" x14ac:dyDescent="0.3">
      <c r="B55" s="6" t="s">
        <v>65</v>
      </c>
      <c r="C55" s="7">
        <v>23070066</v>
      </c>
      <c r="D55" s="7">
        <v>37.5</v>
      </c>
      <c r="E55" s="6">
        <v>48</v>
      </c>
      <c r="F55" s="8">
        <v>62.337662337662337</v>
      </c>
    </row>
    <row r="56" spans="2:17" x14ac:dyDescent="0.3">
      <c r="B56" s="6" t="s">
        <v>74</v>
      </c>
      <c r="C56" s="7">
        <v>23070077</v>
      </c>
      <c r="D56" s="7">
        <v>37.5</v>
      </c>
      <c r="E56" s="6">
        <v>48</v>
      </c>
      <c r="F56" s="8">
        <v>62.337662337662337</v>
      </c>
    </row>
    <row r="57" spans="2:17" x14ac:dyDescent="0.3">
      <c r="B57" s="6" t="s">
        <v>73</v>
      </c>
      <c r="C57" s="7">
        <v>23070079</v>
      </c>
      <c r="D57" s="7">
        <v>37.5</v>
      </c>
      <c r="E57" s="6">
        <v>48</v>
      </c>
      <c r="F57" s="8">
        <v>62.337662337662337</v>
      </c>
    </row>
    <row r="58" spans="2:17" x14ac:dyDescent="0.3">
      <c r="B58" s="6" t="s">
        <v>64</v>
      </c>
      <c r="C58" s="7">
        <v>23070096</v>
      </c>
      <c r="D58" s="7">
        <v>37.5</v>
      </c>
      <c r="E58" s="6">
        <v>48</v>
      </c>
      <c r="F58" s="8">
        <v>62.337662337662337</v>
      </c>
    </row>
    <row r="59" spans="2:17" x14ac:dyDescent="0.3">
      <c r="B59" s="6" t="s">
        <v>62</v>
      </c>
      <c r="C59" s="7">
        <v>23070112</v>
      </c>
      <c r="D59" s="7">
        <v>35</v>
      </c>
      <c r="E59" s="6">
        <v>54</v>
      </c>
      <c r="F59" s="8">
        <v>70.129870129870127</v>
      </c>
    </row>
    <row r="60" spans="2:17" x14ac:dyDescent="0.3">
      <c r="B60" s="6" t="s">
        <v>83</v>
      </c>
      <c r="C60" s="7">
        <v>23070070</v>
      </c>
      <c r="D60" s="7">
        <v>32.5</v>
      </c>
      <c r="E60" s="6">
        <v>55</v>
      </c>
      <c r="F60" s="8">
        <v>71.428571428571431</v>
      </c>
    </row>
    <row r="61" spans="2:17" x14ac:dyDescent="0.3">
      <c r="B61" s="6" t="s">
        <v>81</v>
      </c>
      <c r="C61" s="7">
        <v>23070085</v>
      </c>
      <c r="D61" s="7">
        <v>32.5</v>
      </c>
      <c r="E61" s="6">
        <v>55</v>
      </c>
      <c r="F61" s="8">
        <v>71.428571428571431</v>
      </c>
    </row>
    <row r="62" spans="2:17" x14ac:dyDescent="0.3">
      <c r="B62" s="6" t="s">
        <v>70</v>
      </c>
      <c r="C62" s="7">
        <v>23070004</v>
      </c>
      <c r="D62" s="7">
        <v>30</v>
      </c>
      <c r="E62" s="6">
        <v>57</v>
      </c>
      <c r="F62" s="8">
        <v>74.025974025974023</v>
      </c>
    </row>
    <row r="63" spans="2:17" x14ac:dyDescent="0.3">
      <c r="B63" s="6" t="s">
        <v>80</v>
      </c>
      <c r="C63" s="7">
        <v>23070040</v>
      </c>
      <c r="D63" s="7">
        <v>30</v>
      </c>
      <c r="E63" s="6">
        <v>57</v>
      </c>
      <c r="F63" s="8">
        <v>74.025974025974023</v>
      </c>
    </row>
    <row r="64" spans="2:17" x14ac:dyDescent="0.3">
      <c r="B64" s="6" t="s">
        <v>68</v>
      </c>
      <c r="C64" s="7">
        <v>23070082</v>
      </c>
      <c r="D64" s="7">
        <v>30</v>
      </c>
      <c r="E64" s="6">
        <v>57</v>
      </c>
      <c r="F64" s="8">
        <v>74.025974025974023</v>
      </c>
    </row>
    <row r="65" spans="2:6" x14ac:dyDescent="0.3">
      <c r="B65" s="6" t="s">
        <v>63</v>
      </c>
      <c r="C65" s="7">
        <v>23070055</v>
      </c>
      <c r="D65" s="7">
        <v>27.5</v>
      </c>
      <c r="E65" s="6">
        <v>60</v>
      </c>
      <c r="F65" s="8">
        <v>77.922077922077932</v>
      </c>
    </row>
    <row r="66" spans="2:6" x14ac:dyDescent="0.3">
      <c r="B66" s="6" t="s">
        <v>78</v>
      </c>
      <c r="C66" s="7">
        <v>23070062</v>
      </c>
      <c r="D66" s="7">
        <v>27.5</v>
      </c>
      <c r="E66" s="6">
        <v>60</v>
      </c>
      <c r="F66" s="8">
        <v>77.922077922077932</v>
      </c>
    </row>
    <row r="67" spans="2:6" x14ac:dyDescent="0.3">
      <c r="B67" s="6" t="s">
        <v>85</v>
      </c>
      <c r="C67" s="7">
        <v>23070073</v>
      </c>
      <c r="D67" s="7">
        <v>27.5</v>
      </c>
      <c r="E67" s="6">
        <v>60</v>
      </c>
      <c r="F67" s="8">
        <v>77.922077922077932</v>
      </c>
    </row>
    <row r="68" spans="2:6" x14ac:dyDescent="0.3">
      <c r="B68" s="6" t="s">
        <v>77</v>
      </c>
      <c r="C68" s="7">
        <v>23070061</v>
      </c>
      <c r="D68" s="7">
        <v>25</v>
      </c>
      <c r="E68" s="6">
        <v>63</v>
      </c>
      <c r="F68" s="8">
        <v>81.818181818181827</v>
      </c>
    </row>
    <row r="69" spans="2:6" x14ac:dyDescent="0.3">
      <c r="B69" s="6" t="s">
        <v>82</v>
      </c>
      <c r="C69" s="7">
        <v>23070064</v>
      </c>
      <c r="D69" s="7">
        <v>25</v>
      </c>
      <c r="E69" s="6">
        <v>63</v>
      </c>
      <c r="F69" s="8">
        <v>81.818181818181827</v>
      </c>
    </row>
    <row r="70" spans="2:6" x14ac:dyDescent="0.3">
      <c r="B70" s="6" t="s">
        <v>75</v>
      </c>
      <c r="C70" s="7">
        <v>23070107</v>
      </c>
      <c r="D70" s="7">
        <v>25</v>
      </c>
      <c r="E70" s="6">
        <v>63</v>
      </c>
      <c r="F70" s="8">
        <v>81.818181818181827</v>
      </c>
    </row>
    <row r="71" spans="2:6" x14ac:dyDescent="0.3">
      <c r="B71" s="6" t="s">
        <v>76</v>
      </c>
      <c r="C71" s="7">
        <v>23070022</v>
      </c>
      <c r="D71" s="7">
        <v>22.5</v>
      </c>
      <c r="E71" s="6">
        <v>66</v>
      </c>
      <c r="F71" s="8">
        <v>85.714285714285708</v>
      </c>
    </row>
    <row r="72" spans="2:6" x14ac:dyDescent="0.3">
      <c r="B72" s="6" t="s">
        <v>84</v>
      </c>
      <c r="C72" s="7">
        <v>23070032</v>
      </c>
      <c r="D72" s="7">
        <v>22.5</v>
      </c>
      <c r="E72" s="6">
        <v>66</v>
      </c>
      <c r="F72" s="8">
        <v>85.714285714285708</v>
      </c>
    </row>
    <row r="73" spans="2:6" x14ac:dyDescent="0.3">
      <c r="B73" s="6" t="s">
        <v>79</v>
      </c>
      <c r="C73" s="7">
        <v>23070069</v>
      </c>
      <c r="D73" s="7">
        <v>20</v>
      </c>
      <c r="E73" s="6">
        <v>68</v>
      </c>
      <c r="F73" s="8">
        <v>88.311688311688314</v>
      </c>
    </row>
    <row r="74" spans="2:6" x14ac:dyDescent="0.3">
      <c r="B74" s="6" t="s">
        <v>86</v>
      </c>
      <c r="C74" s="7">
        <v>23070001</v>
      </c>
      <c r="D74" s="7">
        <v>0</v>
      </c>
      <c r="E74" s="6">
        <v>116</v>
      </c>
      <c r="F74" s="8">
        <v>100</v>
      </c>
    </row>
    <row r="75" spans="2:6" x14ac:dyDescent="0.3">
      <c r="B75" s="6" t="s">
        <v>87</v>
      </c>
      <c r="C75" s="7">
        <v>23070002</v>
      </c>
      <c r="D75" s="7">
        <v>0</v>
      </c>
      <c r="E75" s="6">
        <v>116</v>
      </c>
      <c r="F75" s="8">
        <v>100</v>
      </c>
    </row>
    <row r="76" spans="2:6" x14ac:dyDescent="0.3">
      <c r="B76" s="6" t="s">
        <v>88</v>
      </c>
      <c r="C76" s="7">
        <v>23070005</v>
      </c>
      <c r="D76" s="7">
        <v>0</v>
      </c>
      <c r="E76" s="6">
        <v>116</v>
      </c>
      <c r="F76" s="8">
        <v>100</v>
      </c>
    </row>
    <row r="77" spans="2:6" x14ac:dyDescent="0.3">
      <c r="B77" s="6" t="s">
        <v>89</v>
      </c>
      <c r="C77" s="7">
        <v>23070006</v>
      </c>
      <c r="D77" s="7">
        <v>0</v>
      </c>
      <c r="E77" s="6">
        <v>116</v>
      </c>
      <c r="F77" s="8">
        <v>100</v>
      </c>
    </row>
    <row r="78" spans="2:6" x14ac:dyDescent="0.3">
      <c r="B78" s="6" t="s">
        <v>90</v>
      </c>
      <c r="C78" s="7">
        <v>23070007</v>
      </c>
      <c r="D78" s="7">
        <v>0</v>
      </c>
      <c r="E78" s="6">
        <v>116</v>
      </c>
      <c r="F78" s="8">
        <v>100</v>
      </c>
    </row>
    <row r="79" spans="2:6" x14ac:dyDescent="0.3">
      <c r="B79" s="6" t="s">
        <v>91</v>
      </c>
      <c r="C79" s="7">
        <v>23070012</v>
      </c>
      <c r="D79" s="7">
        <v>0</v>
      </c>
      <c r="E79" s="6">
        <v>116</v>
      </c>
      <c r="F79" s="8">
        <v>100</v>
      </c>
    </row>
    <row r="80" spans="2:6" x14ac:dyDescent="0.3">
      <c r="B80" s="6" t="s">
        <v>92</v>
      </c>
      <c r="C80" s="7">
        <v>23070014</v>
      </c>
      <c r="D80" s="7">
        <v>0</v>
      </c>
      <c r="E80" s="6">
        <v>116</v>
      </c>
      <c r="F80" s="8">
        <v>100</v>
      </c>
    </row>
    <row r="81" spans="2:6" x14ac:dyDescent="0.3">
      <c r="B81" s="6" t="s">
        <v>93</v>
      </c>
      <c r="C81" s="7">
        <v>23070016</v>
      </c>
      <c r="D81" s="7">
        <v>0</v>
      </c>
      <c r="E81" s="6">
        <v>116</v>
      </c>
      <c r="F81" s="8">
        <v>100</v>
      </c>
    </row>
    <row r="82" spans="2:6" x14ac:dyDescent="0.3">
      <c r="B82" s="6" t="s">
        <v>94</v>
      </c>
      <c r="C82" s="7">
        <v>23070018</v>
      </c>
      <c r="D82" s="7">
        <v>0</v>
      </c>
      <c r="E82" s="6">
        <v>116</v>
      </c>
      <c r="F82" s="8">
        <v>100</v>
      </c>
    </row>
    <row r="83" spans="2:6" x14ac:dyDescent="0.3">
      <c r="B83" s="6" t="s">
        <v>95</v>
      </c>
      <c r="C83" s="7">
        <v>23070020</v>
      </c>
      <c r="D83" s="7">
        <v>0</v>
      </c>
      <c r="E83" s="6">
        <v>116</v>
      </c>
      <c r="F83" s="8">
        <v>100</v>
      </c>
    </row>
    <row r="84" spans="2:6" x14ac:dyDescent="0.3">
      <c r="B84" s="6" t="s">
        <v>96</v>
      </c>
      <c r="C84" s="7">
        <v>23070023</v>
      </c>
      <c r="D84" s="7">
        <v>0</v>
      </c>
      <c r="E84" s="6">
        <v>116</v>
      </c>
      <c r="F84" s="8">
        <v>100</v>
      </c>
    </row>
    <row r="85" spans="2:6" x14ac:dyDescent="0.3">
      <c r="B85" s="6" t="s">
        <v>97</v>
      </c>
      <c r="C85" s="7">
        <v>23070024</v>
      </c>
      <c r="D85" s="7">
        <v>0</v>
      </c>
      <c r="E85" s="6">
        <v>116</v>
      </c>
      <c r="F85" s="8">
        <v>100</v>
      </c>
    </row>
    <row r="86" spans="2:6" x14ac:dyDescent="0.3">
      <c r="B86" s="6" t="s">
        <v>98</v>
      </c>
      <c r="C86" s="7">
        <v>23070027</v>
      </c>
      <c r="D86" s="7">
        <v>0</v>
      </c>
      <c r="E86" s="6">
        <v>116</v>
      </c>
      <c r="F86" s="8">
        <v>100</v>
      </c>
    </row>
    <row r="87" spans="2:6" x14ac:dyDescent="0.3">
      <c r="B87" s="6" t="s">
        <v>99</v>
      </c>
      <c r="C87" s="7">
        <v>23070028</v>
      </c>
      <c r="D87" s="7">
        <v>0</v>
      </c>
      <c r="E87" s="6">
        <v>116</v>
      </c>
      <c r="F87" s="8">
        <v>100</v>
      </c>
    </row>
    <row r="88" spans="2:6" x14ac:dyDescent="0.3">
      <c r="B88" s="6" t="s">
        <v>100</v>
      </c>
      <c r="C88" s="7">
        <v>23070030</v>
      </c>
      <c r="D88" s="7">
        <v>0</v>
      </c>
      <c r="E88" s="6">
        <v>116</v>
      </c>
      <c r="F88" s="8">
        <v>100</v>
      </c>
    </row>
    <row r="89" spans="2:6" x14ac:dyDescent="0.3">
      <c r="B89" s="6" t="s">
        <v>101</v>
      </c>
      <c r="C89" s="7">
        <v>23070033</v>
      </c>
      <c r="D89" s="7">
        <v>0</v>
      </c>
      <c r="E89" s="6">
        <v>116</v>
      </c>
      <c r="F89" s="8">
        <v>100</v>
      </c>
    </row>
    <row r="90" spans="2:6" x14ac:dyDescent="0.3">
      <c r="B90" s="6" t="s">
        <v>102</v>
      </c>
      <c r="C90" s="7">
        <v>23070034</v>
      </c>
      <c r="D90" s="7">
        <v>0</v>
      </c>
      <c r="E90" s="6">
        <v>116</v>
      </c>
      <c r="F90" s="8">
        <v>100</v>
      </c>
    </row>
    <row r="91" spans="2:6" x14ac:dyDescent="0.3">
      <c r="B91" s="6" t="s">
        <v>103</v>
      </c>
      <c r="C91" s="7">
        <v>23070035</v>
      </c>
      <c r="D91" s="7">
        <v>0</v>
      </c>
      <c r="E91" s="6">
        <v>116</v>
      </c>
      <c r="F91" s="8">
        <v>100</v>
      </c>
    </row>
    <row r="92" spans="2:6" x14ac:dyDescent="0.3">
      <c r="B92" s="6" t="s">
        <v>104</v>
      </c>
      <c r="C92" s="7">
        <v>23070037</v>
      </c>
      <c r="D92" s="7">
        <v>0</v>
      </c>
      <c r="E92" s="6">
        <v>116</v>
      </c>
      <c r="F92" s="8">
        <v>100</v>
      </c>
    </row>
    <row r="93" spans="2:6" x14ac:dyDescent="0.3">
      <c r="B93" s="6" t="s">
        <v>105</v>
      </c>
      <c r="C93" s="7">
        <v>23070038</v>
      </c>
      <c r="D93" s="7">
        <v>0</v>
      </c>
      <c r="E93" s="6">
        <v>116</v>
      </c>
      <c r="F93" s="8">
        <v>100</v>
      </c>
    </row>
    <row r="94" spans="2:6" x14ac:dyDescent="0.3">
      <c r="B94" s="6" t="s">
        <v>106</v>
      </c>
      <c r="C94" s="7">
        <v>23070046</v>
      </c>
      <c r="D94" s="7">
        <v>0</v>
      </c>
      <c r="E94" s="6">
        <v>116</v>
      </c>
      <c r="F94" s="8">
        <v>100</v>
      </c>
    </row>
    <row r="95" spans="2:6" x14ac:dyDescent="0.3">
      <c r="B95" s="6" t="s">
        <v>107</v>
      </c>
      <c r="C95" s="7">
        <v>23070047</v>
      </c>
      <c r="D95" s="7">
        <v>0</v>
      </c>
      <c r="E95" s="6">
        <v>116</v>
      </c>
      <c r="F95" s="8">
        <v>100</v>
      </c>
    </row>
    <row r="96" spans="2:6" x14ac:dyDescent="0.3">
      <c r="B96" s="6" t="s">
        <v>108</v>
      </c>
      <c r="C96" s="7">
        <v>23070052</v>
      </c>
      <c r="D96" s="7">
        <v>0</v>
      </c>
      <c r="E96" s="6">
        <v>116</v>
      </c>
      <c r="F96" s="8">
        <v>100</v>
      </c>
    </row>
    <row r="97" spans="2:6" x14ac:dyDescent="0.3">
      <c r="B97" s="6" t="s">
        <v>109</v>
      </c>
      <c r="C97" s="7">
        <v>23070053</v>
      </c>
      <c r="D97" s="7">
        <v>0</v>
      </c>
      <c r="E97" s="6">
        <v>116</v>
      </c>
      <c r="F97" s="8">
        <v>100</v>
      </c>
    </row>
    <row r="98" spans="2:6" x14ac:dyDescent="0.3">
      <c r="B98" s="6" t="s">
        <v>110</v>
      </c>
      <c r="C98" s="7">
        <v>23070054</v>
      </c>
      <c r="D98" s="7">
        <v>0</v>
      </c>
      <c r="E98" s="6">
        <v>116</v>
      </c>
      <c r="F98" s="8">
        <v>100</v>
      </c>
    </row>
    <row r="99" spans="2:6" x14ac:dyDescent="0.3">
      <c r="B99" s="6" t="s">
        <v>111</v>
      </c>
      <c r="C99" s="7">
        <v>23070056</v>
      </c>
      <c r="D99" s="7">
        <v>0</v>
      </c>
      <c r="E99" s="6">
        <v>116</v>
      </c>
      <c r="F99" s="8">
        <v>100</v>
      </c>
    </row>
    <row r="100" spans="2:6" x14ac:dyDescent="0.3">
      <c r="B100" s="6" t="s">
        <v>112</v>
      </c>
      <c r="C100" s="7">
        <v>23070057</v>
      </c>
      <c r="D100" s="7">
        <v>0</v>
      </c>
      <c r="E100" s="6">
        <v>116</v>
      </c>
      <c r="F100" s="8">
        <v>100</v>
      </c>
    </row>
    <row r="101" spans="2:6" x14ac:dyDescent="0.3">
      <c r="B101" s="6" t="s">
        <v>113</v>
      </c>
      <c r="C101" s="7">
        <v>23070058</v>
      </c>
      <c r="D101" s="7">
        <v>0</v>
      </c>
      <c r="E101" s="6">
        <v>116</v>
      </c>
      <c r="F101" s="8">
        <v>100</v>
      </c>
    </row>
    <row r="102" spans="2:6" x14ac:dyDescent="0.3">
      <c r="B102" s="6" t="s">
        <v>114</v>
      </c>
      <c r="C102" s="7">
        <v>23070060</v>
      </c>
      <c r="D102" s="7">
        <v>0</v>
      </c>
      <c r="E102" s="6">
        <v>116</v>
      </c>
      <c r="F102" s="8">
        <v>100</v>
      </c>
    </row>
    <row r="103" spans="2:6" x14ac:dyDescent="0.3">
      <c r="B103" s="6" t="s">
        <v>115</v>
      </c>
      <c r="C103" s="7">
        <v>23070068</v>
      </c>
      <c r="D103" s="7">
        <v>0</v>
      </c>
      <c r="E103" s="6">
        <v>116</v>
      </c>
      <c r="F103" s="8">
        <v>100</v>
      </c>
    </row>
    <row r="104" spans="2:6" x14ac:dyDescent="0.3">
      <c r="B104" s="6" t="s">
        <v>116</v>
      </c>
      <c r="C104" s="7">
        <v>23070071</v>
      </c>
      <c r="D104" s="7">
        <v>0</v>
      </c>
      <c r="E104" s="6">
        <v>116</v>
      </c>
      <c r="F104" s="8">
        <v>100</v>
      </c>
    </row>
    <row r="105" spans="2:6" x14ac:dyDescent="0.3">
      <c r="B105" s="6" t="s">
        <v>117</v>
      </c>
      <c r="C105" s="7">
        <v>23070075</v>
      </c>
      <c r="D105" s="7">
        <v>0</v>
      </c>
      <c r="E105" s="6">
        <v>116</v>
      </c>
      <c r="F105" s="8">
        <v>100</v>
      </c>
    </row>
    <row r="106" spans="2:6" x14ac:dyDescent="0.3">
      <c r="B106" s="6" t="s">
        <v>118</v>
      </c>
      <c r="C106" s="7">
        <v>23070076</v>
      </c>
      <c r="D106" s="7">
        <v>0</v>
      </c>
      <c r="E106" s="6">
        <v>116</v>
      </c>
      <c r="F106" s="8">
        <v>100</v>
      </c>
    </row>
    <row r="107" spans="2:6" x14ac:dyDescent="0.3">
      <c r="B107" s="6" t="s">
        <v>119</v>
      </c>
      <c r="C107" s="7">
        <v>23070080</v>
      </c>
      <c r="D107" s="7">
        <v>0</v>
      </c>
      <c r="E107" s="6">
        <v>116</v>
      </c>
      <c r="F107" s="8">
        <v>100</v>
      </c>
    </row>
    <row r="108" spans="2:6" x14ac:dyDescent="0.3">
      <c r="B108" s="6" t="s">
        <v>120</v>
      </c>
      <c r="C108" s="7">
        <v>23070083</v>
      </c>
      <c r="D108" s="7">
        <v>0</v>
      </c>
      <c r="E108" s="6">
        <v>116</v>
      </c>
      <c r="F108" s="8">
        <v>100</v>
      </c>
    </row>
    <row r="109" spans="2:6" x14ac:dyDescent="0.3">
      <c r="B109" s="6" t="s">
        <v>121</v>
      </c>
      <c r="C109" s="7">
        <v>23070086</v>
      </c>
      <c r="D109" s="7">
        <v>0</v>
      </c>
      <c r="E109" s="6">
        <v>116</v>
      </c>
      <c r="F109" s="8">
        <v>100</v>
      </c>
    </row>
    <row r="110" spans="2:6" x14ac:dyDescent="0.3">
      <c r="B110" s="6" t="s">
        <v>122</v>
      </c>
      <c r="C110" s="7">
        <v>23070087</v>
      </c>
      <c r="D110" s="7">
        <v>0</v>
      </c>
      <c r="E110" s="6">
        <v>116</v>
      </c>
      <c r="F110" s="8">
        <v>100</v>
      </c>
    </row>
    <row r="111" spans="2:6" x14ac:dyDescent="0.3">
      <c r="B111" s="6" t="s">
        <v>123</v>
      </c>
      <c r="C111" s="7">
        <v>23070088</v>
      </c>
      <c r="D111" s="7">
        <v>0</v>
      </c>
      <c r="E111" s="6">
        <v>116</v>
      </c>
      <c r="F111" s="8">
        <v>100</v>
      </c>
    </row>
    <row r="112" spans="2:6" x14ac:dyDescent="0.3">
      <c r="B112" s="6" t="s">
        <v>124</v>
      </c>
      <c r="C112" s="7">
        <v>23070089</v>
      </c>
      <c r="D112" s="7">
        <v>0</v>
      </c>
      <c r="E112" s="6">
        <v>116</v>
      </c>
      <c r="F112" s="8">
        <v>100</v>
      </c>
    </row>
    <row r="113" spans="2:6" x14ac:dyDescent="0.3">
      <c r="B113" s="6" t="s">
        <v>125</v>
      </c>
      <c r="C113" s="7">
        <v>23070090</v>
      </c>
      <c r="D113" s="7">
        <v>0</v>
      </c>
      <c r="E113" s="6">
        <v>116</v>
      </c>
      <c r="F113" s="8">
        <v>100</v>
      </c>
    </row>
    <row r="114" spans="2:6" x14ac:dyDescent="0.3">
      <c r="B114" s="6" t="s">
        <v>126</v>
      </c>
      <c r="C114" s="7">
        <v>23070091</v>
      </c>
      <c r="D114" s="7">
        <v>0</v>
      </c>
      <c r="E114" s="6">
        <v>116</v>
      </c>
      <c r="F114" s="8">
        <v>100</v>
      </c>
    </row>
    <row r="115" spans="2:6" x14ac:dyDescent="0.3">
      <c r="B115" s="6" t="s">
        <v>127</v>
      </c>
      <c r="C115" s="7">
        <v>23070092</v>
      </c>
      <c r="D115" s="7">
        <v>0</v>
      </c>
      <c r="E115" s="6">
        <v>116</v>
      </c>
      <c r="F115" s="8">
        <v>100</v>
      </c>
    </row>
    <row r="116" spans="2:6" x14ac:dyDescent="0.3">
      <c r="B116" s="6" t="s">
        <v>128</v>
      </c>
      <c r="C116" s="7">
        <v>23070097</v>
      </c>
      <c r="D116" s="7">
        <v>0</v>
      </c>
      <c r="E116" s="6">
        <v>116</v>
      </c>
      <c r="F116" s="8">
        <v>100</v>
      </c>
    </row>
    <row r="117" spans="2:6" x14ac:dyDescent="0.3">
      <c r="B117" s="6" t="s">
        <v>129</v>
      </c>
      <c r="C117" s="7">
        <v>23070098</v>
      </c>
      <c r="D117" s="7">
        <v>0</v>
      </c>
      <c r="E117" s="6">
        <v>116</v>
      </c>
      <c r="F117" s="8">
        <v>100</v>
      </c>
    </row>
    <row r="118" spans="2:6" x14ac:dyDescent="0.3">
      <c r="B118" s="6" t="s">
        <v>130</v>
      </c>
      <c r="C118" s="7">
        <v>23070110</v>
      </c>
      <c r="D118" s="7">
        <v>0</v>
      </c>
      <c r="E118" s="6">
        <v>116</v>
      </c>
      <c r="F118" s="8">
        <v>100</v>
      </c>
    </row>
    <row r="119" spans="2:6" x14ac:dyDescent="0.3">
      <c r="B119" s="6" t="s">
        <v>131</v>
      </c>
      <c r="C119" s="7">
        <v>23070111</v>
      </c>
      <c r="D119" s="7">
        <v>0</v>
      </c>
      <c r="E119" s="6">
        <v>116</v>
      </c>
      <c r="F119" s="8">
        <v>100</v>
      </c>
    </row>
    <row r="120" spans="2:6" x14ac:dyDescent="0.3">
      <c r="B120" s="6" t="s">
        <v>132</v>
      </c>
      <c r="C120" s="7">
        <v>23070113</v>
      </c>
      <c r="D120" s="7">
        <v>0</v>
      </c>
      <c r="E120" s="6">
        <v>116</v>
      </c>
      <c r="F120" s="8">
        <v>100</v>
      </c>
    </row>
    <row r="121" spans="2:6" x14ac:dyDescent="0.3">
      <c r="B121" s="6" t="s">
        <v>133</v>
      </c>
      <c r="C121" s="7">
        <v>23070115</v>
      </c>
      <c r="D121" s="7">
        <v>0</v>
      </c>
      <c r="E121" s="6">
        <v>116</v>
      </c>
      <c r="F121" s="8">
        <v>100</v>
      </c>
    </row>
  </sheetData>
  <mergeCells count="1">
    <mergeCell ref="B2:R3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68494-90ED-46E3-85DA-3A7A88F5C6C9}">
  <dimension ref="B2:Q121"/>
  <sheetViews>
    <sheetView showGridLines="0" tabSelected="1" workbookViewId="0">
      <selection activeCell="W13" sqref="W13"/>
    </sheetView>
  </sheetViews>
  <sheetFormatPr defaultRowHeight="16.5" x14ac:dyDescent="0.3"/>
  <cols>
    <col min="2" max="2" width="14" bestFit="1" customWidth="1"/>
    <col min="3" max="3" width="9.5" bestFit="1" customWidth="1"/>
  </cols>
  <sheetData>
    <row r="2" spans="2:17" x14ac:dyDescent="0.3">
      <c r="B2" s="35" t="s">
        <v>153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2:17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5" spans="2:17" ht="17.25" thickBot="1" x14ac:dyDescent="0.35">
      <c r="B5" s="1" t="s">
        <v>154</v>
      </c>
      <c r="C5" s="1" t="s">
        <v>1</v>
      </c>
      <c r="D5" s="1" t="s">
        <v>155</v>
      </c>
      <c r="E5" s="29" t="s">
        <v>156</v>
      </c>
      <c r="F5" s="1" t="s">
        <v>2</v>
      </c>
      <c r="O5" s="3" t="s">
        <v>3</v>
      </c>
      <c r="P5" s="4" t="s">
        <v>4</v>
      </c>
      <c r="Q5" s="5" t="s">
        <v>5</v>
      </c>
    </row>
    <row r="6" spans="2:17" x14ac:dyDescent="0.3">
      <c r="B6" s="6" t="s">
        <v>18</v>
      </c>
      <c r="C6" s="7">
        <v>23070011</v>
      </c>
      <c r="D6" s="7">
        <v>97.5</v>
      </c>
      <c r="E6" s="6">
        <v>1</v>
      </c>
      <c r="F6" s="8">
        <v>1.3157894736842104</v>
      </c>
      <c r="O6" s="30">
        <v>100</v>
      </c>
      <c r="P6" s="10">
        <f>FREQUENCY($D$6:$D$81,O6:O46)</f>
        <v>0</v>
      </c>
      <c r="Q6" s="11">
        <f>P6</f>
        <v>0</v>
      </c>
    </row>
    <row r="7" spans="2:17" x14ac:dyDescent="0.3">
      <c r="B7" s="6" t="s">
        <v>28</v>
      </c>
      <c r="C7" s="7">
        <v>23070099</v>
      </c>
      <c r="D7" s="7">
        <v>97.5</v>
      </c>
      <c r="E7" s="6">
        <v>1</v>
      </c>
      <c r="F7" s="8">
        <v>1.3157894736842104</v>
      </c>
      <c r="O7" s="31">
        <v>97.5</v>
      </c>
      <c r="P7" s="10">
        <f t="shared" ref="P7:P46" si="0">FREQUENCY($D$6:$D$81,O7:O47)</f>
        <v>2</v>
      </c>
      <c r="Q7" s="11">
        <f>Q6+P7</f>
        <v>2</v>
      </c>
    </row>
    <row r="8" spans="2:17" x14ac:dyDescent="0.3">
      <c r="B8" s="6" t="s">
        <v>36</v>
      </c>
      <c r="C8" s="7">
        <v>23070015</v>
      </c>
      <c r="D8" s="7">
        <v>92.5</v>
      </c>
      <c r="E8" s="6">
        <v>3</v>
      </c>
      <c r="F8" s="8">
        <v>3.9473684210526314</v>
      </c>
      <c r="O8" s="31">
        <v>95</v>
      </c>
      <c r="P8" s="10">
        <f t="shared" si="0"/>
        <v>0</v>
      </c>
      <c r="Q8" s="11">
        <f>Q7+P8</f>
        <v>2</v>
      </c>
    </row>
    <row r="9" spans="2:17" x14ac:dyDescent="0.3">
      <c r="B9" s="6" t="s">
        <v>20</v>
      </c>
      <c r="C9" s="7">
        <v>23070026</v>
      </c>
      <c r="D9" s="7">
        <v>92.5</v>
      </c>
      <c r="E9" s="6">
        <v>3</v>
      </c>
      <c r="F9" s="8">
        <v>3.9473684210526314</v>
      </c>
      <c r="O9" s="32">
        <v>92.5</v>
      </c>
      <c r="P9" s="10">
        <f t="shared" si="0"/>
        <v>4</v>
      </c>
      <c r="Q9" s="11">
        <f t="shared" ref="Q9:Q46" si="1">Q8+P9</f>
        <v>6</v>
      </c>
    </row>
    <row r="10" spans="2:17" x14ac:dyDescent="0.3">
      <c r="B10" s="6" t="s">
        <v>23</v>
      </c>
      <c r="C10" s="7">
        <v>23070067</v>
      </c>
      <c r="D10" s="7">
        <v>92.5</v>
      </c>
      <c r="E10" s="6">
        <v>3</v>
      </c>
      <c r="F10" s="8">
        <v>3.9473684210526314</v>
      </c>
      <c r="O10" s="31">
        <v>90</v>
      </c>
      <c r="P10" s="10">
        <f t="shared" si="0"/>
        <v>3</v>
      </c>
      <c r="Q10" s="11">
        <f t="shared" si="1"/>
        <v>9</v>
      </c>
    </row>
    <row r="11" spans="2:17" x14ac:dyDescent="0.3">
      <c r="B11" s="6" t="s">
        <v>33</v>
      </c>
      <c r="C11" s="7">
        <v>23070081</v>
      </c>
      <c r="D11" s="7">
        <v>92.5</v>
      </c>
      <c r="E11" s="6">
        <v>3</v>
      </c>
      <c r="F11" s="8">
        <v>3.9473684210526314</v>
      </c>
      <c r="O11" s="31">
        <v>87.5</v>
      </c>
      <c r="P11" s="10">
        <f t="shared" si="0"/>
        <v>1</v>
      </c>
      <c r="Q11" s="11">
        <f t="shared" si="1"/>
        <v>10</v>
      </c>
    </row>
    <row r="12" spans="2:17" x14ac:dyDescent="0.3">
      <c r="B12" s="6" t="s">
        <v>31</v>
      </c>
      <c r="C12" s="7">
        <v>23070013</v>
      </c>
      <c r="D12" s="7">
        <v>90</v>
      </c>
      <c r="E12" s="6">
        <v>7</v>
      </c>
      <c r="F12" s="8">
        <v>9.2105263157894726</v>
      </c>
      <c r="O12" s="32">
        <v>85</v>
      </c>
      <c r="P12" s="10">
        <f t="shared" si="0"/>
        <v>5</v>
      </c>
      <c r="Q12" s="11">
        <f t="shared" si="1"/>
        <v>15</v>
      </c>
    </row>
    <row r="13" spans="2:17" x14ac:dyDescent="0.3">
      <c r="B13" s="6" t="s">
        <v>21</v>
      </c>
      <c r="C13" s="7">
        <v>23070019</v>
      </c>
      <c r="D13" s="7">
        <v>90</v>
      </c>
      <c r="E13" s="6">
        <v>7</v>
      </c>
      <c r="F13" s="8">
        <v>9.2105263157894726</v>
      </c>
      <c r="O13" s="31">
        <v>82.5</v>
      </c>
      <c r="P13" s="10">
        <f t="shared" si="0"/>
        <v>1</v>
      </c>
      <c r="Q13" s="11">
        <f t="shared" si="1"/>
        <v>16</v>
      </c>
    </row>
    <row r="14" spans="2:17" x14ac:dyDescent="0.3">
      <c r="B14" s="6" t="s">
        <v>24</v>
      </c>
      <c r="C14" s="7">
        <v>23070094</v>
      </c>
      <c r="D14" s="7">
        <v>90</v>
      </c>
      <c r="E14" s="6">
        <v>7</v>
      </c>
      <c r="F14" s="8">
        <v>9.2105263157894726</v>
      </c>
      <c r="O14" s="31">
        <v>80</v>
      </c>
      <c r="P14" s="10">
        <f t="shared" si="0"/>
        <v>4</v>
      </c>
      <c r="Q14" s="11">
        <f t="shared" si="1"/>
        <v>20</v>
      </c>
    </row>
    <row r="15" spans="2:17" x14ac:dyDescent="0.3">
      <c r="B15" s="6" t="s">
        <v>32</v>
      </c>
      <c r="C15" s="7">
        <v>23070078</v>
      </c>
      <c r="D15" s="7">
        <v>87.5</v>
      </c>
      <c r="E15" s="6">
        <v>10</v>
      </c>
      <c r="F15" s="8">
        <v>13.157894736842104</v>
      </c>
      <c r="O15" s="32">
        <v>77.5</v>
      </c>
      <c r="P15" s="10">
        <f t="shared" si="0"/>
        <v>2</v>
      </c>
      <c r="Q15" s="11">
        <f t="shared" si="1"/>
        <v>22</v>
      </c>
    </row>
    <row r="16" spans="2:17" x14ac:dyDescent="0.3">
      <c r="B16" s="6" t="s">
        <v>26</v>
      </c>
      <c r="C16" s="7">
        <v>23070003</v>
      </c>
      <c r="D16" s="7">
        <v>85</v>
      </c>
      <c r="E16" s="6">
        <v>11</v>
      </c>
      <c r="F16" s="8">
        <v>14.473684210526317</v>
      </c>
      <c r="O16" s="31">
        <v>75</v>
      </c>
      <c r="P16" s="10">
        <f t="shared" si="0"/>
        <v>5</v>
      </c>
      <c r="Q16" s="11">
        <f t="shared" si="1"/>
        <v>27</v>
      </c>
    </row>
    <row r="17" spans="2:17" x14ac:dyDescent="0.3">
      <c r="B17" s="6" t="s">
        <v>40</v>
      </c>
      <c r="C17" s="7">
        <v>23070017</v>
      </c>
      <c r="D17" s="7">
        <v>85</v>
      </c>
      <c r="E17" s="6">
        <v>11</v>
      </c>
      <c r="F17" s="8">
        <v>14.473684210526317</v>
      </c>
      <c r="O17" s="31">
        <v>72.5</v>
      </c>
      <c r="P17" s="10">
        <f t="shared" si="0"/>
        <v>3</v>
      </c>
      <c r="Q17" s="11">
        <f t="shared" si="1"/>
        <v>30</v>
      </c>
    </row>
    <row r="18" spans="2:17" x14ac:dyDescent="0.3">
      <c r="B18" s="6" t="s">
        <v>22</v>
      </c>
      <c r="C18" s="7">
        <v>23070029</v>
      </c>
      <c r="D18" s="7">
        <v>85</v>
      </c>
      <c r="E18" s="6">
        <v>11</v>
      </c>
      <c r="F18" s="8">
        <v>14.473684210526317</v>
      </c>
      <c r="O18" s="32">
        <v>70</v>
      </c>
      <c r="P18" s="10">
        <f t="shared" si="0"/>
        <v>1</v>
      </c>
      <c r="Q18" s="11">
        <f t="shared" si="1"/>
        <v>31</v>
      </c>
    </row>
    <row r="19" spans="2:17" x14ac:dyDescent="0.3">
      <c r="B19" s="6" t="s">
        <v>35</v>
      </c>
      <c r="C19" s="7">
        <v>23070103</v>
      </c>
      <c r="D19" s="7">
        <v>85</v>
      </c>
      <c r="E19" s="6">
        <v>11</v>
      </c>
      <c r="F19" s="8">
        <v>14.473684210526317</v>
      </c>
      <c r="O19" s="31">
        <v>67.5</v>
      </c>
      <c r="P19" s="10">
        <f t="shared" si="0"/>
        <v>4</v>
      </c>
      <c r="Q19" s="11">
        <f t="shared" si="1"/>
        <v>35</v>
      </c>
    </row>
    <row r="20" spans="2:17" x14ac:dyDescent="0.3">
      <c r="B20" s="6" t="s">
        <v>25</v>
      </c>
      <c r="C20" s="7">
        <v>23070114</v>
      </c>
      <c r="D20" s="7">
        <v>85</v>
      </c>
      <c r="E20" s="6">
        <v>11</v>
      </c>
      <c r="F20" s="8">
        <v>14.473684210526317</v>
      </c>
      <c r="O20" s="31">
        <v>65</v>
      </c>
      <c r="P20" s="10">
        <f t="shared" si="0"/>
        <v>3</v>
      </c>
      <c r="Q20" s="11">
        <f t="shared" si="1"/>
        <v>38</v>
      </c>
    </row>
    <row r="21" spans="2:17" x14ac:dyDescent="0.3">
      <c r="B21" s="6" t="s">
        <v>38</v>
      </c>
      <c r="C21" s="7">
        <v>23070104</v>
      </c>
      <c r="D21" s="7">
        <v>82.5</v>
      </c>
      <c r="E21" s="6">
        <v>16</v>
      </c>
      <c r="F21" s="8">
        <v>21.052631578947366</v>
      </c>
      <c r="O21" s="32">
        <v>62.5</v>
      </c>
      <c r="P21" s="10">
        <f t="shared" si="0"/>
        <v>5</v>
      </c>
      <c r="Q21" s="11">
        <f t="shared" si="1"/>
        <v>43</v>
      </c>
    </row>
    <row r="22" spans="2:17" x14ac:dyDescent="0.3">
      <c r="B22" s="6" t="s">
        <v>29</v>
      </c>
      <c r="C22" s="7">
        <v>23070043</v>
      </c>
      <c r="D22" s="7">
        <v>80</v>
      </c>
      <c r="E22" s="6">
        <v>17</v>
      </c>
      <c r="F22" s="8">
        <v>22.368421052631579</v>
      </c>
      <c r="O22" s="31">
        <v>60</v>
      </c>
      <c r="P22" s="10">
        <f t="shared" si="0"/>
        <v>2</v>
      </c>
      <c r="Q22" s="11">
        <f t="shared" si="1"/>
        <v>45</v>
      </c>
    </row>
    <row r="23" spans="2:17" x14ac:dyDescent="0.3">
      <c r="B23" s="6" t="s">
        <v>27</v>
      </c>
      <c r="C23" s="7">
        <v>23070051</v>
      </c>
      <c r="D23" s="7">
        <v>80</v>
      </c>
      <c r="E23" s="6">
        <v>17</v>
      </c>
      <c r="F23" s="8">
        <v>22.368421052631579</v>
      </c>
      <c r="O23" s="31">
        <v>57.5</v>
      </c>
      <c r="P23" s="10">
        <f t="shared" si="0"/>
        <v>3</v>
      </c>
      <c r="Q23" s="11">
        <f t="shared" si="1"/>
        <v>48</v>
      </c>
    </row>
    <row r="24" spans="2:17" x14ac:dyDescent="0.3">
      <c r="B24" s="6" t="s">
        <v>43</v>
      </c>
      <c r="C24" s="7">
        <v>23070074</v>
      </c>
      <c r="D24" s="7">
        <v>80</v>
      </c>
      <c r="E24" s="6">
        <v>17</v>
      </c>
      <c r="F24" s="8">
        <v>22.368421052631579</v>
      </c>
      <c r="O24" s="32">
        <v>55</v>
      </c>
      <c r="P24" s="10">
        <f t="shared" si="0"/>
        <v>0</v>
      </c>
      <c r="Q24" s="11">
        <f t="shared" si="1"/>
        <v>48</v>
      </c>
    </row>
    <row r="25" spans="2:17" x14ac:dyDescent="0.3">
      <c r="B25" s="6" t="s">
        <v>19</v>
      </c>
      <c r="C25" s="7">
        <v>23070093</v>
      </c>
      <c r="D25" s="7">
        <v>80</v>
      </c>
      <c r="E25" s="6">
        <v>17</v>
      </c>
      <c r="F25" s="8">
        <v>22.368421052631579</v>
      </c>
      <c r="O25" s="31">
        <v>52.5</v>
      </c>
      <c r="P25" s="10">
        <f t="shared" si="0"/>
        <v>1</v>
      </c>
      <c r="Q25" s="11">
        <f t="shared" si="1"/>
        <v>49</v>
      </c>
    </row>
    <row r="26" spans="2:17" x14ac:dyDescent="0.3">
      <c r="B26" s="6" t="s">
        <v>45</v>
      </c>
      <c r="C26" s="7">
        <v>23070084</v>
      </c>
      <c r="D26" s="7">
        <v>77.5</v>
      </c>
      <c r="E26" s="6">
        <v>21</v>
      </c>
      <c r="F26" s="8">
        <v>27.631578947368425</v>
      </c>
      <c r="O26" s="31">
        <v>50</v>
      </c>
      <c r="P26" s="10">
        <f t="shared" si="0"/>
        <v>5</v>
      </c>
      <c r="Q26" s="11">
        <f t="shared" si="1"/>
        <v>54</v>
      </c>
    </row>
    <row r="27" spans="2:17" x14ac:dyDescent="0.3">
      <c r="B27" s="6" t="s">
        <v>42</v>
      </c>
      <c r="C27" s="7">
        <v>23070102</v>
      </c>
      <c r="D27" s="7">
        <v>77.5</v>
      </c>
      <c r="E27" s="6">
        <v>21</v>
      </c>
      <c r="F27" s="8">
        <v>27.631578947368425</v>
      </c>
      <c r="O27" s="32">
        <v>47.5</v>
      </c>
      <c r="P27" s="10">
        <f t="shared" si="0"/>
        <v>1</v>
      </c>
      <c r="Q27" s="11">
        <f t="shared" si="1"/>
        <v>55</v>
      </c>
    </row>
    <row r="28" spans="2:17" x14ac:dyDescent="0.3">
      <c r="B28" s="6" t="s">
        <v>30</v>
      </c>
      <c r="C28" s="7">
        <v>23070009</v>
      </c>
      <c r="D28" s="7">
        <v>75</v>
      </c>
      <c r="E28" s="6">
        <v>23</v>
      </c>
      <c r="F28" s="8">
        <v>30.263157894736842</v>
      </c>
      <c r="O28" s="31">
        <v>45</v>
      </c>
      <c r="P28" s="10">
        <f t="shared" si="0"/>
        <v>1</v>
      </c>
      <c r="Q28" s="11">
        <f t="shared" si="1"/>
        <v>56</v>
      </c>
    </row>
    <row r="29" spans="2:17" x14ac:dyDescent="0.3">
      <c r="B29" s="6" t="s">
        <v>34</v>
      </c>
      <c r="C29" s="7">
        <v>23070042</v>
      </c>
      <c r="D29" s="7">
        <v>75</v>
      </c>
      <c r="E29" s="6">
        <v>23</v>
      </c>
      <c r="F29" s="8">
        <v>30.263157894736842</v>
      </c>
      <c r="O29" s="31">
        <v>42.5</v>
      </c>
      <c r="P29" s="10">
        <f t="shared" si="0"/>
        <v>1</v>
      </c>
      <c r="Q29" s="11">
        <f t="shared" si="1"/>
        <v>57</v>
      </c>
    </row>
    <row r="30" spans="2:17" x14ac:dyDescent="0.3">
      <c r="B30" s="6" t="s">
        <v>63</v>
      </c>
      <c r="C30" s="7">
        <v>23070055</v>
      </c>
      <c r="D30" s="7">
        <v>75</v>
      </c>
      <c r="E30" s="6">
        <v>23</v>
      </c>
      <c r="F30" s="8">
        <v>30.263157894736842</v>
      </c>
      <c r="O30" s="32">
        <v>40</v>
      </c>
      <c r="P30" s="10">
        <f t="shared" si="0"/>
        <v>2</v>
      </c>
      <c r="Q30" s="11">
        <f t="shared" si="1"/>
        <v>59</v>
      </c>
    </row>
    <row r="31" spans="2:17" x14ac:dyDescent="0.3">
      <c r="B31" s="6" t="s">
        <v>51</v>
      </c>
      <c r="C31" s="7">
        <v>23070108</v>
      </c>
      <c r="D31" s="7">
        <v>75</v>
      </c>
      <c r="E31" s="6">
        <v>23</v>
      </c>
      <c r="F31" s="8">
        <v>30.263157894736842</v>
      </c>
      <c r="O31" s="31">
        <v>37.5</v>
      </c>
      <c r="P31" s="10">
        <f t="shared" si="0"/>
        <v>2</v>
      </c>
      <c r="Q31" s="11">
        <f t="shared" si="1"/>
        <v>61</v>
      </c>
    </row>
    <row r="32" spans="2:17" x14ac:dyDescent="0.3">
      <c r="B32" s="6" t="s">
        <v>62</v>
      </c>
      <c r="C32" s="7">
        <v>23070112</v>
      </c>
      <c r="D32" s="7">
        <v>75</v>
      </c>
      <c r="E32" s="6">
        <v>23</v>
      </c>
      <c r="F32" s="8">
        <v>30.263157894736842</v>
      </c>
      <c r="O32" s="31">
        <v>35</v>
      </c>
      <c r="P32" s="10">
        <f t="shared" si="0"/>
        <v>0</v>
      </c>
      <c r="Q32" s="11">
        <f t="shared" si="1"/>
        <v>61</v>
      </c>
    </row>
    <row r="33" spans="2:17" x14ac:dyDescent="0.3">
      <c r="B33" s="6" t="s">
        <v>39</v>
      </c>
      <c r="C33" s="7">
        <v>23070008</v>
      </c>
      <c r="D33" s="7">
        <v>72.5</v>
      </c>
      <c r="E33" s="6">
        <v>28</v>
      </c>
      <c r="F33" s="8">
        <v>36.84210526315789</v>
      </c>
      <c r="O33" s="32">
        <v>32.5</v>
      </c>
      <c r="P33" s="10">
        <f t="shared" si="0"/>
        <v>2</v>
      </c>
      <c r="Q33" s="11">
        <f t="shared" si="1"/>
        <v>63</v>
      </c>
    </row>
    <row r="34" spans="2:17" x14ac:dyDescent="0.3">
      <c r="B34" s="6" t="s">
        <v>41</v>
      </c>
      <c r="C34" s="7">
        <v>23070063</v>
      </c>
      <c r="D34" s="7">
        <v>72.5</v>
      </c>
      <c r="E34" s="6">
        <v>28</v>
      </c>
      <c r="F34" s="8">
        <v>36.84210526315789</v>
      </c>
      <c r="O34" s="31">
        <v>30</v>
      </c>
      <c r="P34" s="10">
        <f t="shared" si="0"/>
        <v>1</v>
      </c>
      <c r="Q34" s="11">
        <f t="shared" si="1"/>
        <v>64</v>
      </c>
    </row>
    <row r="35" spans="2:17" x14ac:dyDescent="0.3">
      <c r="B35" s="6" t="s">
        <v>44</v>
      </c>
      <c r="C35" s="7">
        <v>23070106</v>
      </c>
      <c r="D35" s="7">
        <v>72.5</v>
      </c>
      <c r="E35" s="6">
        <v>28</v>
      </c>
      <c r="F35" s="8">
        <v>36.84210526315789</v>
      </c>
      <c r="O35" s="31">
        <v>27.5</v>
      </c>
      <c r="P35" s="10">
        <f t="shared" si="0"/>
        <v>1</v>
      </c>
      <c r="Q35" s="11">
        <f t="shared" si="1"/>
        <v>65</v>
      </c>
    </row>
    <row r="36" spans="2:17" x14ac:dyDescent="0.3">
      <c r="B36" s="6" t="s">
        <v>46</v>
      </c>
      <c r="C36" s="7">
        <v>23070010</v>
      </c>
      <c r="D36" s="7">
        <v>70</v>
      </c>
      <c r="E36" s="6">
        <v>31</v>
      </c>
      <c r="F36" s="8">
        <v>40.789473684210527</v>
      </c>
      <c r="O36" s="32">
        <v>25</v>
      </c>
      <c r="P36" s="10">
        <f t="shared" si="0"/>
        <v>1</v>
      </c>
      <c r="Q36" s="11">
        <f t="shared" si="1"/>
        <v>66</v>
      </c>
    </row>
    <row r="37" spans="2:17" x14ac:dyDescent="0.3">
      <c r="B37" s="6" t="s">
        <v>59</v>
      </c>
      <c r="C37" s="7">
        <v>23070025</v>
      </c>
      <c r="D37" s="7">
        <v>67.5</v>
      </c>
      <c r="E37" s="6">
        <v>32</v>
      </c>
      <c r="F37" s="8">
        <v>42.105263157894733</v>
      </c>
      <c r="O37" s="31">
        <v>22.5</v>
      </c>
      <c r="P37" s="10">
        <f t="shared" si="0"/>
        <v>1</v>
      </c>
      <c r="Q37" s="11">
        <f t="shared" si="1"/>
        <v>67</v>
      </c>
    </row>
    <row r="38" spans="2:17" x14ac:dyDescent="0.3">
      <c r="B38" s="6" t="s">
        <v>48</v>
      </c>
      <c r="C38" s="7">
        <v>23070050</v>
      </c>
      <c r="D38" s="7">
        <v>67.5</v>
      </c>
      <c r="E38" s="6">
        <v>32</v>
      </c>
      <c r="F38" s="8">
        <v>42.105263157894733</v>
      </c>
      <c r="O38" s="31">
        <v>20</v>
      </c>
      <c r="P38" s="10">
        <f t="shared" si="0"/>
        <v>0</v>
      </c>
      <c r="Q38" s="11">
        <f t="shared" si="1"/>
        <v>67</v>
      </c>
    </row>
    <row r="39" spans="2:17" x14ac:dyDescent="0.3">
      <c r="B39" s="6" t="s">
        <v>37</v>
      </c>
      <c r="C39" s="7">
        <v>23070065</v>
      </c>
      <c r="D39" s="7">
        <v>67.5</v>
      </c>
      <c r="E39" s="6">
        <v>32</v>
      </c>
      <c r="F39" s="8">
        <v>42.105263157894733</v>
      </c>
      <c r="O39" s="32">
        <v>17.5</v>
      </c>
      <c r="P39" s="10">
        <f t="shared" si="0"/>
        <v>0</v>
      </c>
      <c r="Q39" s="11">
        <f t="shared" si="1"/>
        <v>67</v>
      </c>
    </row>
    <row r="40" spans="2:17" x14ac:dyDescent="0.3">
      <c r="B40" s="6" t="s">
        <v>53</v>
      </c>
      <c r="C40" s="7">
        <v>23070109</v>
      </c>
      <c r="D40" s="7">
        <v>67.5</v>
      </c>
      <c r="E40" s="6">
        <v>32</v>
      </c>
      <c r="F40" s="8">
        <v>42.105263157894733</v>
      </c>
      <c r="O40" s="31">
        <v>15</v>
      </c>
      <c r="P40" s="10">
        <f t="shared" si="0"/>
        <v>0</v>
      </c>
      <c r="Q40" s="11">
        <f t="shared" si="1"/>
        <v>67</v>
      </c>
    </row>
    <row r="41" spans="2:17" x14ac:dyDescent="0.3">
      <c r="B41" s="6" t="s">
        <v>55</v>
      </c>
      <c r="C41" s="7">
        <v>23070095</v>
      </c>
      <c r="D41" s="7">
        <v>65</v>
      </c>
      <c r="E41" s="6">
        <v>36</v>
      </c>
      <c r="F41" s="8">
        <v>47.368421052631575</v>
      </c>
      <c r="O41" s="31">
        <v>12.5</v>
      </c>
      <c r="P41" s="10">
        <f t="shared" si="0"/>
        <v>0</v>
      </c>
      <c r="Q41" s="11">
        <f t="shared" si="1"/>
        <v>67</v>
      </c>
    </row>
    <row r="42" spans="2:17" x14ac:dyDescent="0.3">
      <c r="B42" s="6" t="s">
        <v>58</v>
      </c>
      <c r="C42" s="7">
        <v>23070100</v>
      </c>
      <c r="D42" s="7">
        <v>65</v>
      </c>
      <c r="E42" s="6">
        <v>36</v>
      </c>
      <c r="F42" s="8">
        <v>47.368421052631575</v>
      </c>
      <c r="O42" s="32">
        <v>10</v>
      </c>
      <c r="P42" s="10">
        <f t="shared" si="0"/>
        <v>0</v>
      </c>
      <c r="Q42" s="11">
        <f t="shared" si="1"/>
        <v>67</v>
      </c>
    </row>
    <row r="43" spans="2:17" x14ac:dyDescent="0.3">
      <c r="B43" s="6" t="s">
        <v>49</v>
      </c>
      <c r="C43" s="7">
        <v>23070116</v>
      </c>
      <c r="D43" s="7">
        <v>65</v>
      </c>
      <c r="E43" s="6">
        <v>36</v>
      </c>
      <c r="F43" s="8">
        <v>47.368421052631575</v>
      </c>
      <c r="O43" s="31">
        <v>7.5</v>
      </c>
      <c r="P43" s="10">
        <f t="shared" si="0"/>
        <v>0</v>
      </c>
      <c r="Q43" s="11">
        <f t="shared" si="1"/>
        <v>67</v>
      </c>
    </row>
    <row r="44" spans="2:17" x14ac:dyDescent="0.3">
      <c r="B44" s="6" t="s">
        <v>57</v>
      </c>
      <c r="C44" s="7">
        <v>23070044</v>
      </c>
      <c r="D44" s="7">
        <v>62.5</v>
      </c>
      <c r="E44" s="6">
        <v>39</v>
      </c>
      <c r="F44" s="8">
        <v>51.315789473684212</v>
      </c>
      <c r="O44" s="31">
        <v>5</v>
      </c>
      <c r="P44" s="10">
        <f t="shared" si="0"/>
        <v>0</v>
      </c>
      <c r="Q44" s="11">
        <f t="shared" si="1"/>
        <v>67</v>
      </c>
    </row>
    <row r="45" spans="2:17" x14ac:dyDescent="0.3">
      <c r="B45" s="6" t="s">
        <v>54</v>
      </c>
      <c r="C45" s="7">
        <v>23070049</v>
      </c>
      <c r="D45" s="7">
        <v>62.5</v>
      </c>
      <c r="E45" s="6">
        <v>39</v>
      </c>
      <c r="F45" s="8">
        <v>51.315789473684212</v>
      </c>
      <c r="O45" s="32">
        <v>2.5</v>
      </c>
      <c r="P45" s="10">
        <f t="shared" si="0"/>
        <v>0</v>
      </c>
      <c r="Q45" s="11">
        <f t="shared" si="1"/>
        <v>67</v>
      </c>
    </row>
    <row r="46" spans="2:17" x14ac:dyDescent="0.3">
      <c r="B46" s="6" t="s">
        <v>52</v>
      </c>
      <c r="C46" s="7">
        <v>23070072</v>
      </c>
      <c r="D46" s="7">
        <v>62.5</v>
      </c>
      <c r="E46" s="6">
        <v>39</v>
      </c>
      <c r="F46" s="8">
        <v>51.315789473684212</v>
      </c>
      <c r="O46" s="31">
        <v>0</v>
      </c>
      <c r="P46" s="10">
        <f t="shared" si="0"/>
        <v>9</v>
      </c>
      <c r="Q46" s="11">
        <f t="shared" si="1"/>
        <v>76</v>
      </c>
    </row>
    <row r="47" spans="2:17" x14ac:dyDescent="0.3">
      <c r="B47" s="6" t="s">
        <v>64</v>
      </c>
      <c r="C47" s="7">
        <v>23070096</v>
      </c>
      <c r="D47" s="7">
        <v>62.5</v>
      </c>
      <c r="E47" s="6">
        <v>39</v>
      </c>
      <c r="F47" s="8">
        <v>51.315789473684212</v>
      </c>
    </row>
    <row r="48" spans="2:17" x14ac:dyDescent="0.3">
      <c r="B48" s="6" t="s">
        <v>61</v>
      </c>
      <c r="C48" s="7">
        <v>23070105</v>
      </c>
      <c r="D48" s="7">
        <v>62.5</v>
      </c>
      <c r="E48" s="6">
        <v>39</v>
      </c>
      <c r="F48" s="8">
        <v>51.315789473684212</v>
      </c>
      <c r="O48" s="1" t="s">
        <v>6</v>
      </c>
      <c r="P48" s="12">
        <v>116</v>
      </c>
      <c r="Q48" s="13" t="s">
        <v>7</v>
      </c>
    </row>
    <row r="49" spans="2:17" x14ac:dyDescent="0.3">
      <c r="B49" s="6" t="s">
        <v>50</v>
      </c>
      <c r="C49" s="7">
        <v>23070039</v>
      </c>
      <c r="D49" s="7">
        <v>60</v>
      </c>
      <c r="E49" s="6">
        <v>44</v>
      </c>
      <c r="F49" s="8">
        <v>57.894736842105267</v>
      </c>
      <c r="O49" s="1" t="s">
        <v>8</v>
      </c>
      <c r="P49" s="20">
        <f>AVERAGE(D6:D72)</f>
        <v>65.671641791044777</v>
      </c>
      <c r="Q49" s="13" t="s">
        <v>9</v>
      </c>
    </row>
    <row r="50" spans="2:17" x14ac:dyDescent="0.3">
      <c r="B50" s="6" t="s">
        <v>47</v>
      </c>
      <c r="C50" s="7">
        <v>23070048</v>
      </c>
      <c r="D50" s="7">
        <v>60</v>
      </c>
      <c r="E50" s="6">
        <v>44</v>
      </c>
      <c r="F50" s="8">
        <v>57.894736842105267</v>
      </c>
      <c r="O50" s="1" t="s">
        <v>10</v>
      </c>
      <c r="P50" s="33">
        <v>97.5</v>
      </c>
      <c r="Q50" s="13" t="s">
        <v>9</v>
      </c>
    </row>
    <row r="51" spans="2:17" x14ac:dyDescent="0.3">
      <c r="B51" s="6" t="s">
        <v>56</v>
      </c>
      <c r="C51" s="7">
        <v>23070036</v>
      </c>
      <c r="D51" s="7">
        <v>57.5</v>
      </c>
      <c r="E51" s="6">
        <v>46</v>
      </c>
      <c r="F51" s="8">
        <v>60.526315789473685</v>
      </c>
    </row>
    <row r="52" spans="2:17" x14ac:dyDescent="0.3">
      <c r="B52" s="6" t="s">
        <v>65</v>
      </c>
      <c r="C52" s="7">
        <v>23070066</v>
      </c>
      <c r="D52" s="7">
        <v>57.5</v>
      </c>
      <c r="E52" s="6">
        <v>46</v>
      </c>
      <c r="F52" s="8">
        <v>60.526315789473685</v>
      </c>
    </row>
    <row r="53" spans="2:17" x14ac:dyDescent="0.3">
      <c r="B53" s="6" t="s">
        <v>68</v>
      </c>
      <c r="C53" s="7">
        <v>23070082</v>
      </c>
      <c r="D53" s="7">
        <v>57.5</v>
      </c>
      <c r="E53" s="6">
        <v>46</v>
      </c>
      <c r="F53" s="8">
        <v>60.526315789473685</v>
      </c>
    </row>
    <row r="54" spans="2:17" x14ac:dyDescent="0.3">
      <c r="B54" s="6" t="s">
        <v>66</v>
      </c>
      <c r="C54" s="7">
        <v>23070031</v>
      </c>
      <c r="D54" s="7">
        <v>52.5</v>
      </c>
      <c r="E54" s="6">
        <v>49</v>
      </c>
      <c r="F54" s="8">
        <v>64.473684210526315</v>
      </c>
    </row>
    <row r="55" spans="2:17" x14ac:dyDescent="0.3">
      <c r="B55" s="6" t="s">
        <v>70</v>
      </c>
      <c r="C55" s="7">
        <v>23070004</v>
      </c>
      <c r="D55" s="7">
        <v>50</v>
      </c>
      <c r="E55" s="6">
        <v>50</v>
      </c>
      <c r="F55" s="8">
        <v>65.789473684210535</v>
      </c>
    </row>
    <row r="56" spans="2:17" x14ac:dyDescent="0.3">
      <c r="B56" s="6" t="s">
        <v>76</v>
      </c>
      <c r="C56" s="7">
        <v>23070022</v>
      </c>
      <c r="D56" s="7">
        <v>50</v>
      </c>
      <c r="E56" s="6">
        <v>50</v>
      </c>
      <c r="F56" s="8">
        <v>65.789473684210535</v>
      </c>
    </row>
    <row r="57" spans="2:17" x14ac:dyDescent="0.3">
      <c r="B57" s="6" t="s">
        <v>60</v>
      </c>
      <c r="C57" s="7">
        <v>23070045</v>
      </c>
      <c r="D57" s="7">
        <v>50</v>
      </c>
      <c r="E57" s="6">
        <v>50</v>
      </c>
      <c r="F57" s="8">
        <v>65.789473684210535</v>
      </c>
    </row>
    <row r="58" spans="2:17" x14ac:dyDescent="0.3">
      <c r="B58" s="6" t="s">
        <v>79</v>
      </c>
      <c r="C58" s="7">
        <v>23070069</v>
      </c>
      <c r="D58" s="7">
        <v>50</v>
      </c>
      <c r="E58" s="6">
        <v>50</v>
      </c>
      <c r="F58" s="8">
        <v>65.789473684210535</v>
      </c>
    </row>
    <row r="59" spans="2:17" x14ac:dyDescent="0.3">
      <c r="B59" s="6" t="s">
        <v>75</v>
      </c>
      <c r="C59" s="7">
        <v>23070107</v>
      </c>
      <c r="D59" s="7">
        <v>50</v>
      </c>
      <c r="E59" s="6">
        <v>50</v>
      </c>
      <c r="F59" s="8">
        <v>65.789473684210535</v>
      </c>
    </row>
    <row r="60" spans="2:17" x14ac:dyDescent="0.3">
      <c r="B60" s="6" t="s">
        <v>69</v>
      </c>
      <c r="C60" s="7">
        <v>23070021</v>
      </c>
      <c r="D60" s="7">
        <v>47.5</v>
      </c>
      <c r="E60" s="6">
        <v>55</v>
      </c>
      <c r="F60" s="8">
        <v>72.368421052631575</v>
      </c>
    </row>
    <row r="61" spans="2:17" x14ac:dyDescent="0.3">
      <c r="B61" s="6" t="s">
        <v>77</v>
      </c>
      <c r="C61" s="7">
        <v>23070061</v>
      </c>
      <c r="D61" s="7">
        <v>45</v>
      </c>
      <c r="E61" s="6">
        <v>56</v>
      </c>
      <c r="F61" s="8">
        <v>73.68421052631578</v>
      </c>
    </row>
    <row r="62" spans="2:17" x14ac:dyDescent="0.3">
      <c r="B62" s="6" t="s">
        <v>78</v>
      </c>
      <c r="C62" s="7">
        <v>23070062</v>
      </c>
      <c r="D62" s="7">
        <v>42.5</v>
      </c>
      <c r="E62" s="6">
        <v>57</v>
      </c>
      <c r="F62" s="8">
        <v>75</v>
      </c>
    </row>
    <row r="63" spans="2:17" x14ac:dyDescent="0.3">
      <c r="B63" s="6" t="s">
        <v>73</v>
      </c>
      <c r="C63" s="7">
        <v>23070079</v>
      </c>
      <c r="D63" s="7">
        <v>40</v>
      </c>
      <c r="E63" s="6">
        <v>58</v>
      </c>
      <c r="F63" s="8">
        <v>76.31578947368422</v>
      </c>
    </row>
    <row r="64" spans="2:17" x14ac:dyDescent="0.3">
      <c r="B64" s="6" t="s">
        <v>71</v>
      </c>
      <c r="C64" s="7">
        <v>23070101</v>
      </c>
      <c r="D64" s="7">
        <v>40</v>
      </c>
      <c r="E64" s="6">
        <v>58</v>
      </c>
      <c r="F64" s="8">
        <v>76.31578947368422</v>
      </c>
    </row>
    <row r="65" spans="2:6" x14ac:dyDescent="0.3">
      <c r="B65" s="6" t="s">
        <v>80</v>
      </c>
      <c r="C65" s="7">
        <v>23070040</v>
      </c>
      <c r="D65" s="7">
        <v>37.5</v>
      </c>
      <c r="E65" s="6">
        <v>60</v>
      </c>
      <c r="F65" s="8">
        <v>78.94736842105263</v>
      </c>
    </row>
    <row r="66" spans="2:6" x14ac:dyDescent="0.3">
      <c r="B66" s="6" t="s">
        <v>74</v>
      </c>
      <c r="C66" s="7">
        <v>23070077</v>
      </c>
      <c r="D66" s="7">
        <v>37.5</v>
      </c>
      <c r="E66" s="6">
        <v>60</v>
      </c>
      <c r="F66" s="8">
        <v>78.94736842105263</v>
      </c>
    </row>
    <row r="67" spans="2:6" x14ac:dyDescent="0.3">
      <c r="B67" s="6" t="s">
        <v>72</v>
      </c>
      <c r="C67" s="7">
        <v>23070059</v>
      </c>
      <c r="D67" s="7">
        <v>32.5</v>
      </c>
      <c r="E67" s="6">
        <v>62</v>
      </c>
      <c r="F67" s="8">
        <v>81.578947368421055</v>
      </c>
    </row>
    <row r="68" spans="2:6" x14ac:dyDescent="0.3">
      <c r="B68" s="6" t="s">
        <v>82</v>
      </c>
      <c r="C68" s="7">
        <v>23070064</v>
      </c>
      <c r="D68" s="7">
        <v>32.5</v>
      </c>
      <c r="E68" s="6">
        <v>62</v>
      </c>
      <c r="F68" s="8">
        <v>81.578947368421055</v>
      </c>
    </row>
    <row r="69" spans="2:6" x14ac:dyDescent="0.3">
      <c r="B69" s="6" t="s">
        <v>81</v>
      </c>
      <c r="C69" s="7">
        <v>23070085</v>
      </c>
      <c r="D69" s="7">
        <v>30</v>
      </c>
      <c r="E69" s="6">
        <v>64</v>
      </c>
      <c r="F69" s="8">
        <v>84.210526315789465</v>
      </c>
    </row>
    <row r="70" spans="2:6" x14ac:dyDescent="0.3">
      <c r="B70" s="6" t="s">
        <v>84</v>
      </c>
      <c r="C70" s="7">
        <v>23070032</v>
      </c>
      <c r="D70" s="7">
        <v>27.5</v>
      </c>
      <c r="E70" s="6">
        <v>65</v>
      </c>
      <c r="F70" s="8">
        <v>85.526315789473685</v>
      </c>
    </row>
    <row r="71" spans="2:6" x14ac:dyDescent="0.3">
      <c r="B71" s="6" t="s">
        <v>83</v>
      </c>
      <c r="C71" s="7">
        <v>23070070</v>
      </c>
      <c r="D71" s="7">
        <v>25</v>
      </c>
      <c r="E71" s="6">
        <v>66</v>
      </c>
      <c r="F71" s="8">
        <v>86.842105263157904</v>
      </c>
    </row>
    <row r="72" spans="2:6" x14ac:dyDescent="0.3">
      <c r="B72" s="6" t="s">
        <v>85</v>
      </c>
      <c r="C72" s="7">
        <v>23070073</v>
      </c>
      <c r="D72" s="7">
        <v>22.5</v>
      </c>
      <c r="E72" s="6">
        <v>67</v>
      </c>
      <c r="F72" s="8">
        <v>88.157894736842096</v>
      </c>
    </row>
    <row r="73" spans="2:6" x14ac:dyDescent="0.3">
      <c r="B73" s="6" t="s">
        <v>86</v>
      </c>
      <c r="C73" s="7">
        <v>23070001</v>
      </c>
      <c r="D73" s="7">
        <v>0</v>
      </c>
      <c r="E73" s="6">
        <v>116</v>
      </c>
      <c r="F73" s="8">
        <v>100</v>
      </c>
    </row>
    <row r="74" spans="2:6" x14ac:dyDescent="0.3">
      <c r="B74" s="6" t="s">
        <v>87</v>
      </c>
      <c r="C74" s="7">
        <v>23070002</v>
      </c>
      <c r="D74" s="7">
        <v>0</v>
      </c>
      <c r="E74" s="6">
        <v>116</v>
      </c>
      <c r="F74" s="8">
        <v>100</v>
      </c>
    </row>
    <row r="75" spans="2:6" x14ac:dyDescent="0.3">
      <c r="B75" s="6" t="s">
        <v>88</v>
      </c>
      <c r="C75" s="7">
        <v>23070005</v>
      </c>
      <c r="D75" s="7">
        <v>0</v>
      </c>
      <c r="E75" s="6">
        <v>116</v>
      </c>
      <c r="F75" s="8">
        <v>100</v>
      </c>
    </row>
    <row r="76" spans="2:6" x14ac:dyDescent="0.3">
      <c r="B76" s="6" t="s">
        <v>89</v>
      </c>
      <c r="C76" s="7">
        <v>23070006</v>
      </c>
      <c r="D76" s="7">
        <v>0</v>
      </c>
      <c r="E76" s="6">
        <v>116</v>
      </c>
      <c r="F76" s="8">
        <v>100</v>
      </c>
    </row>
    <row r="77" spans="2:6" x14ac:dyDescent="0.3">
      <c r="B77" s="6" t="s">
        <v>90</v>
      </c>
      <c r="C77" s="7">
        <v>23070007</v>
      </c>
      <c r="D77" s="7">
        <v>0</v>
      </c>
      <c r="E77" s="6">
        <v>116</v>
      </c>
      <c r="F77" s="8">
        <v>100</v>
      </c>
    </row>
    <row r="78" spans="2:6" x14ac:dyDescent="0.3">
      <c r="B78" s="6" t="s">
        <v>91</v>
      </c>
      <c r="C78" s="7">
        <v>23070012</v>
      </c>
      <c r="D78" s="7">
        <v>0</v>
      </c>
      <c r="E78" s="6">
        <v>116</v>
      </c>
      <c r="F78" s="8">
        <v>100</v>
      </c>
    </row>
    <row r="79" spans="2:6" x14ac:dyDescent="0.3">
      <c r="B79" s="6" t="s">
        <v>92</v>
      </c>
      <c r="C79" s="7">
        <v>23070014</v>
      </c>
      <c r="D79" s="7">
        <v>0</v>
      </c>
      <c r="E79" s="6">
        <v>116</v>
      </c>
      <c r="F79" s="8">
        <v>100</v>
      </c>
    </row>
    <row r="80" spans="2:6" x14ac:dyDescent="0.3">
      <c r="B80" s="6" t="s">
        <v>93</v>
      </c>
      <c r="C80" s="7">
        <v>23070016</v>
      </c>
      <c r="D80" s="7">
        <v>0</v>
      </c>
      <c r="E80" s="6">
        <v>116</v>
      </c>
      <c r="F80" s="8">
        <v>100</v>
      </c>
    </row>
    <row r="81" spans="2:6" x14ac:dyDescent="0.3">
      <c r="B81" s="6" t="s">
        <v>94</v>
      </c>
      <c r="C81" s="7">
        <v>23070018</v>
      </c>
      <c r="D81" s="7">
        <v>0</v>
      </c>
      <c r="E81" s="6">
        <v>116</v>
      </c>
      <c r="F81" s="8">
        <v>100</v>
      </c>
    </row>
    <row r="82" spans="2:6" x14ac:dyDescent="0.3">
      <c r="B82" s="6" t="s">
        <v>95</v>
      </c>
      <c r="C82" s="7">
        <v>23070020</v>
      </c>
      <c r="D82" s="7">
        <v>0</v>
      </c>
      <c r="E82" s="6">
        <v>116</v>
      </c>
      <c r="F82" s="8">
        <v>100</v>
      </c>
    </row>
    <row r="83" spans="2:6" x14ac:dyDescent="0.3">
      <c r="B83" s="6" t="s">
        <v>96</v>
      </c>
      <c r="C83" s="7">
        <v>23070023</v>
      </c>
      <c r="D83" s="7">
        <v>0</v>
      </c>
      <c r="E83" s="6">
        <v>116</v>
      </c>
      <c r="F83" s="8">
        <v>100</v>
      </c>
    </row>
    <row r="84" spans="2:6" x14ac:dyDescent="0.3">
      <c r="B84" s="6" t="s">
        <v>97</v>
      </c>
      <c r="C84" s="7">
        <v>23070024</v>
      </c>
      <c r="D84" s="7">
        <v>0</v>
      </c>
      <c r="E84" s="6">
        <v>116</v>
      </c>
      <c r="F84" s="8">
        <v>100</v>
      </c>
    </row>
    <row r="85" spans="2:6" x14ac:dyDescent="0.3">
      <c r="B85" s="6" t="s">
        <v>98</v>
      </c>
      <c r="C85" s="7">
        <v>23070027</v>
      </c>
      <c r="D85" s="7">
        <v>0</v>
      </c>
      <c r="E85" s="6">
        <v>116</v>
      </c>
      <c r="F85" s="8">
        <v>100</v>
      </c>
    </row>
    <row r="86" spans="2:6" x14ac:dyDescent="0.3">
      <c r="B86" s="6" t="s">
        <v>99</v>
      </c>
      <c r="C86" s="7">
        <v>23070028</v>
      </c>
      <c r="D86" s="7">
        <v>0</v>
      </c>
      <c r="E86" s="6">
        <v>116</v>
      </c>
      <c r="F86" s="8">
        <v>100</v>
      </c>
    </row>
    <row r="87" spans="2:6" x14ac:dyDescent="0.3">
      <c r="B87" s="6" t="s">
        <v>100</v>
      </c>
      <c r="C87" s="7">
        <v>23070030</v>
      </c>
      <c r="D87" s="7">
        <v>0</v>
      </c>
      <c r="E87" s="6">
        <v>116</v>
      </c>
      <c r="F87" s="8">
        <v>100</v>
      </c>
    </row>
    <row r="88" spans="2:6" x14ac:dyDescent="0.3">
      <c r="B88" s="6" t="s">
        <v>101</v>
      </c>
      <c r="C88" s="7">
        <v>23070033</v>
      </c>
      <c r="D88" s="7">
        <v>0</v>
      </c>
      <c r="E88" s="6">
        <v>116</v>
      </c>
      <c r="F88" s="8">
        <v>100</v>
      </c>
    </row>
    <row r="89" spans="2:6" x14ac:dyDescent="0.3">
      <c r="B89" s="6" t="s">
        <v>102</v>
      </c>
      <c r="C89" s="7">
        <v>23070034</v>
      </c>
      <c r="D89" s="7">
        <v>0</v>
      </c>
      <c r="E89" s="6">
        <v>116</v>
      </c>
      <c r="F89" s="8">
        <v>100</v>
      </c>
    </row>
    <row r="90" spans="2:6" x14ac:dyDescent="0.3">
      <c r="B90" s="6" t="s">
        <v>103</v>
      </c>
      <c r="C90" s="7">
        <v>23070035</v>
      </c>
      <c r="D90" s="7">
        <v>0</v>
      </c>
      <c r="E90" s="6">
        <v>116</v>
      </c>
      <c r="F90" s="8">
        <v>100</v>
      </c>
    </row>
    <row r="91" spans="2:6" x14ac:dyDescent="0.3">
      <c r="B91" s="6" t="s">
        <v>104</v>
      </c>
      <c r="C91" s="7">
        <v>23070037</v>
      </c>
      <c r="D91" s="7">
        <v>0</v>
      </c>
      <c r="E91" s="6">
        <v>116</v>
      </c>
      <c r="F91" s="8">
        <v>100</v>
      </c>
    </row>
    <row r="92" spans="2:6" x14ac:dyDescent="0.3">
      <c r="B92" s="6" t="s">
        <v>105</v>
      </c>
      <c r="C92" s="7">
        <v>23070038</v>
      </c>
      <c r="D92" s="7">
        <v>0</v>
      </c>
      <c r="E92" s="6">
        <v>116</v>
      </c>
      <c r="F92" s="8">
        <v>100</v>
      </c>
    </row>
    <row r="93" spans="2:6" x14ac:dyDescent="0.3">
      <c r="B93" s="6" t="s">
        <v>67</v>
      </c>
      <c r="C93" s="7">
        <v>23070041</v>
      </c>
      <c r="D93" s="7">
        <v>0</v>
      </c>
      <c r="E93" s="6">
        <v>116</v>
      </c>
      <c r="F93" s="8">
        <v>100</v>
      </c>
    </row>
    <row r="94" spans="2:6" x14ac:dyDescent="0.3">
      <c r="B94" s="6" t="s">
        <v>106</v>
      </c>
      <c r="C94" s="7">
        <v>23070046</v>
      </c>
      <c r="D94" s="7">
        <v>0</v>
      </c>
      <c r="E94" s="6">
        <v>116</v>
      </c>
      <c r="F94" s="8">
        <v>100</v>
      </c>
    </row>
    <row r="95" spans="2:6" x14ac:dyDescent="0.3">
      <c r="B95" s="6" t="s">
        <v>107</v>
      </c>
      <c r="C95" s="7">
        <v>23070047</v>
      </c>
      <c r="D95" s="7">
        <v>0</v>
      </c>
      <c r="E95" s="6">
        <v>116</v>
      </c>
      <c r="F95" s="8">
        <v>100</v>
      </c>
    </row>
    <row r="96" spans="2:6" x14ac:dyDescent="0.3">
      <c r="B96" s="6" t="s">
        <v>108</v>
      </c>
      <c r="C96" s="7">
        <v>23070052</v>
      </c>
      <c r="D96" s="7">
        <v>0</v>
      </c>
      <c r="E96" s="6">
        <v>116</v>
      </c>
      <c r="F96" s="8">
        <v>100</v>
      </c>
    </row>
    <row r="97" spans="2:6" x14ac:dyDescent="0.3">
      <c r="B97" s="6" t="s">
        <v>109</v>
      </c>
      <c r="C97" s="7">
        <v>23070053</v>
      </c>
      <c r="D97" s="7">
        <v>0</v>
      </c>
      <c r="E97" s="6">
        <v>116</v>
      </c>
      <c r="F97" s="8">
        <v>100</v>
      </c>
    </row>
    <row r="98" spans="2:6" x14ac:dyDescent="0.3">
      <c r="B98" s="6" t="s">
        <v>110</v>
      </c>
      <c r="C98" s="7">
        <v>23070054</v>
      </c>
      <c r="D98" s="7">
        <v>0</v>
      </c>
      <c r="E98" s="6">
        <v>116</v>
      </c>
      <c r="F98" s="8">
        <v>100</v>
      </c>
    </row>
    <row r="99" spans="2:6" x14ac:dyDescent="0.3">
      <c r="B99" s="6" t="s">
        <v>111</v>
      </c>
      <c r="C99" s="7">
        <v>23070056</v>
      </c>
      <c r="D99" s="7">
        <v>0</v>
      </c>
      <c r="E99" s="6">
        <v>116</v>
      </c>
      <c r="F99" s="8">
        <v>100</v>
      </c>
    </row>
    <row r="100" spans="2:6" x14ac:dyDescent="0.3">
      <c r="B100" s="6" t="s">
        <v>112</v>
      </c>
      <c r="C100" s="7">
        <v>23070057</v>
      </c>
      <c r="D100" s="7">
        <v>0</v>
      </c>
      <c r="E100" s="6">
        <v>116</v>
      </c>
      <c r="F100" s="8">
        <v>100</v>
      </c>
    </row>
    <row r="101" spans="2:6" x14ac:dyDescent="0.3">
      <c r="B101" s="6" t="s">
        <v>113</v>
      </c>
      <c r="C101" s="7">
        <v>23070058</v>
      </c>
      <c r="D101" s="7">
        <v>0</v>
      </c>
      <c r="E101" s="6">
        <v>116</v>
      </c>
      <c r="F101" s="8">
        <v>100</v>
      </c>
    </row>
    <row r="102" spans="2:6" x14ac:dyDescent="0.3">
      <c r="B102" s="6" t="s">
        <v>114</v>
      </c>
      <c r="C102" s="7">
        <v>23070060</v>
      </c>
      <c r="D102" s="7">
        <v>0</v>
      </c>
      <c r="E102" s="6">
        <v>116</v>
      </c>
      <c r="F102" s="8">
        <v>100</v>
      </c>
    </row>
    <row r="103" spans="2:6" x14ac:dyDescent="0.3">
      <c r="B103" s="6" t="s">
        <v>115</v>
      </c>
      <c r="C103" s="7">
        <v>23070068</v>
      </c>
      <c r="D103" s="7">
        <v>0</v>
      </c>
      <c r="E103" s="6">
        <v>116</v>
      </c>
      <c r="F103" s="8">
        <v>100</v>
      </c>
    </row>
    <row r="104" spans="2:6" x14ac:dyDescent="0.3">
      <c r="B104" s="6" t="s">
        <v>116</v>
      </c>
      <c r="C104" s="7">
        <v>23070071</v>
      </c>
      <c r="D104" s="7">
        <v>0</v>
      </c>
      <c r="E104" s="6">
        <v>116</v>
      </c>
      <c r="F104" s="8">
        <v>100</v>
      </c>
    </row>
    <row r="105" spans="2:6" x14ac:dyDescent="0.3">
      <c r="B105" s="6" t="s">
        <v>117</v>
      </c>
      <c r="C105" s="7">
        <v>23070075</v>
      </c>
      <c r="D105" s="7">
        <v>0</v>
      </c>
      <c r="E105" s="6">
        <v>116</v>
      </c>
      <c r="F105" s="8">
        <v>100</v>
      </c>
    </row>
    <row r="106" spans="2:6" x14ac:dyDescent="0.3">
      <c r="B106" s="6" t="s">
        <v>118</v>
      </c>
      <c r="C106" s="7">
        <v>23070076</v>
      </c>
      <c r="D106" s="7">
        <v>0</v>
      </c>
      <c r="E106" s="6">
        <v>116</v>
      </c>
      <c r="F106" s="8">
        <v>100</v>
      </c>
    </row>
    <row r="107" spans="2:6" x14ac:dyDescent="0.3">
      <c r="B107" s="6" t="s">
        <v>119</v>
      </c>
      <c r="C107" s="7">
        <v>23070080</v>
      </c>
      <c r="D107" s="7">
        <v>0</v>
      </c>
      <c r="E107" s="6">
        <v>116</v>
      </c>
      <c r="F107" s="8">
        <v>100</v>
      </c>
    </row>
    <row r="108" spans="2:6" x14ac:dyDescent="0.3">
      <c r="B108" s="6" t="s">
        <v>120</v>
      </c>
      <c r="C108" s="7">
        <v>23070083</v>
      </c>
      <c r="D108" s="7">
        <v>0</v>
      </c>
      <c r="E108" s="6">
        <v>116</v>
      </c>
      <c r="F108" s="8">
        <v>100</v>
      </c>
    </row>
    <row r="109" spans="2:6" x14ac:dyDescent="0.3">
      <c r="B109" s="6" t="s">
        <v>121</v>
      </c>
      <c r="C109" s="7">
        <v>23070086</v>
      </c>
      <c r="D109" s="7">
        <v>0</v>
      </c>
      <c r="E109" s="6">
        <v>116</v>
      </c>
      <c r="F109" s="8">
        <v>100</v>
      </c>
    </row>
    <row r="110" spans="2:6" x14ac:dyDescent="0.3">
      <c r="B110" s="6" t="s">
        <v>122</v>
      </c>
      <c r="C110" s="7">
        <v>23070087</v>
      </c>
      <c r="D110" s="7">
        <v>0</v>
      </c>
      <c r="E110" s="6">
        <v>116</v>
      </c>
      <c r="F110" s="8">
        <v>100</v>
      </c>
    </row>
    <row r="111" spans="2:6" x14ac:dyDescent="0.3">
      <c r="B111" s="6" t="s">
        <v>123</v>
      </c>
      <c r="C111" s="7">
        <v>23070088</v>
      </c>
      <c r="D111" s="7">
        <v>0</v>
      </c>
      <c r="E111" s="6">
        <v>116</v>
      </c>
      <c r="F111" s="8">
        <v>100</v>
      </c>
    </row>
    <row r="112" spans="2:6" x14ac:dyDescent="0.3">
      <c r="B112" s="6" t="s">
        <v>124</v>
      </c>
      <c r="C112" s="7">
        <v>23070089</v>
      </c>
      <c r="D112" s="7">
        <v>0</v>
      </c>
      <c r="E112" s="6">
        <v>116</v>
      </c>
      <c r="F112" s="8">
        <v>100</v>
      </c>
    </row>
    <row r="113" spans="2:6" x14ac:dyDescent="0.3">
      <c r="B113" s="6" t="s">
        <v>125</v>
      </c>
      <c r="C113" s="7">
        <v>23070090</v>
      </c>
      <c r="D113" s="7">
        <v>0</v>
      </c>
      <c r="E113" s="6">
        <v>116</v>
      </c>
      <c r="F113" s="8">
        <v>100</v>
      </c>
    </row>
    <row r="114" spans="2:6" x14ac:dyDescent="0.3">
      <c r="B114" s="6" t="s">
        <v>126</v>
      </c>
      <c r="C114" s="7">
        <v>23070091</v>
      </c>
      <c r="D114" s="7">
        <v>0</v>
      </c>
      <c r="E114" s="6">
        <v>116</v>
      </c>
      <c r="F114" s="8">
        <v>100</v>
      </c>
    </row>
    <row r="115" spans="2:6" x14ac:dyDescent="0.3">
      <c r="B115" s="6" t="s">
        <v>127</v>
      </c>
      <c r="C115" s="7">
        <v>23070092</v>
      </c>
      <c r="D115" s="7">
        <v>0</v>
      </c>
      <c r="E115" s="6">
        <v>116</v>
      </c>
      <c r="F115" s="8">
        <v>100</v>
      </c>
    </row>
    <row r="116" spans="2:6" x14ac:dyDescent="0.3">
      <c r="B116" s="6" t="s">
        <v>128</v>
      </c>
      <c r="C116" s="7">
        <v>23070097</v>
      </c>
      <c r="D116" s="7">
        <v>0</v>
      </c>
      <c r="E116" s="6">
        <v>116</v>
      </c>
      <c r="F116" s="8">
        <v>100</v>
      </c>
    </row>
    <row r="117" spans="2:6" x14ac:dyDescent="0.3">
      <c r="B117" s="6" t="s">
        <v>129</v>
      </c>
      <c r="C117" s="7">
        <v>23070098</v>
      </c>
      <c r="D117" s="7">
        <v>0</v>
      </c>
      <c r="E117" s="6">
        <v>116</v>
      </c>
      <c r="F117" s="8">
        <v>100</v>
      </c>
    </row>
    <row r="118" spans="2:6" x14ac:dyDescent="0.3">
      <c r="B118" s="6" t="s">
        <v>130</v>
      </c>
      <c r="C118" s="7">
        <v>23070110</v>
      </c>
      <c r="D118" s="7">
        <v>0</v>
      </c>
      <c r="E118" s="6">
        <v>116</v>
      </c>
      <c r="F118" s="8">
        <v>100</v>
      </c>
    </row>
    <row r="119" spans="2:6" x14ac:dyDescent="0.3">
      <c r="B119" s="6" t="s">
        <v>131</v>
      </c>
      <c r="C119" s="7">
        <v>23070111</v>
      </c>
      <c r="D119" s="7">
        <v>0</v>
      </c>
      <c r="E119" s="6">
        <v>116</v>
      </c>
      <c r="F119" s="8">
        <v>100</v>
      </c>
    </row>
    <row r="120" spans="2:6" x14ac:dyDescent="0.3">
      <c r="B120" s="6" t="s">
        <v>132</v>
      </c>
      <c r="C120" s="7">
        <v>23070113</v>
      </c>
      <c r="D120" s="7">
        <v>0</v>
      </c>
      <c r="E120" s="6">
        <v>116</v>
      </c>
      <c r="F120" s="8">
        <v>100</v>
      </c>
    </row>
    <row r="121" spans="2:6" x14ac:dyDescent="0.3">
      <c r="B121" s="6" t="s">
        <v>133</v>
      </c>
      <c r="C121" s="7">
        <v>23070115</v>
      </c>
      <c r="D121" s="7">
        <v>0</v>
      </c>
      <c r="E121" s="6">
        <v>116</v>
      </c>
      <c r="F121" s="8">
        <v>100</v>
      </c>
    </row>
  </sheetData>
  <mergeCells count="1">
    <mergeCell ref="B2:Q3"/>
  </mergeCells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B10CD-45F2-4B05-92A2-02531D630A3F}">
  <dimension ref="B2:J46"/>
  <sheetViews>
    <sheetView showGridLines="0" workbookViewId="0">
      <selection activeCell="K48" sqref="A1:K48"/>
    </sheetView>
  </sheetViews>
  <sheetFormatPr defaultRowHeight="16.5" x14ac:dyDescent="0.3"/>
  <cols>
    <col min="10" max="10" width="10.5" bestFit="1" customWidth="1"/>
  </cols>
  <sheetData>
    <row r="2" spans="2:10" ht="27.75" x14ac:dyDescent="0.3">
      <c r="B2" s="36" t="s">
        <v>147</v>
      </c>
      <c r="C2" s="36"/>
      <c r="D2" s="36"/>
      <c r="E2" s="36"/>
      <c r="F2" s="36"/>
      <c r="G2" s="36"/>
      <c r="H2" s="36"/>
      <c r="I2" s="36"/>
      <c r="J2" s="36"/>
    </row>
    <row r="3" spans="2:10" ht="18" x14ac:dyDescent="0.3">
      <c r="B3" s="18"/>
      <c r="C3" s="18"/>
      <c r="D3" s="18"/>
      <c r="E3" s="18"/>
      <c r="F3" s="18"/>
      <c r="G3" s="18"/>
      <c r="H3" s="18"/>
      <c r="I3" s="18"/>
    </row>
    <row r="4" spans="2:10" x14ac:dyDescent="0.3">
      <c r="B4" s="1" t="s">
        <v>135</v>
      </c>
      <c r="C4" s="12" t="s">
        <v>136</v>
      </c>
      <c r="E4" s="1" t="s">
        <v>6</v>
      </c>
      <c r="F4" s="12">
        <v>116</v>
      </c>
      <c r="G4" s="1" t="s">
        <v>137</v>
      </c>
      <c r="H4" s="20">
        <v>57.21</v>
      </c>
      <c r="I4" s="1" t="s">
        <v>138</v>
      </c>
      <c r="J4" s="12">
        <v>40</v>
      </c>
    </row>
    <row r="5" spans="2:10" x14ac:dyDescent="0.3">
      <c r="B5" s="22"/>
      <c r="C5" s="22"/>
      <c r="D5" s="22"/>
      <c r="E5" s="23"/>
      <c r="F5" s="22"/>
      <c r="G5" s="22"/>
      <c r="H5" s="22"/>
      <c r="I5" s="22"/>
    </row>
    <row r="6" spans="2:10" x14ac:dyDescent="0.3">
      <c r="B6" s="1" t="s">
        <v>139</v>
      </c>
      <c r="C6" s="1" t="s">
        <v>140</v>
      </c>
      <c r="D6" s="1" t="s">
        <v>141</v>
      </c>
      <c r="E6" s="1">
        <v>1</v>
      </c>
      <c r="F6" s="1">
        <v>2</v>
      </c>
      <c r="G6" s="1">
        <v>3</v>
      </c>
      <c r="H6" s="1">
        <v>4</v>
      </c>
      <c r="I6" s="1">
        <v>5</v>
      </c>
      <c r="J6" s="1" t="s">
        <v>142</v>
      </c>
    </row>
    <row r="7" spans="2:10" x14ac:dyDescent="0.3">
      <c r="B7" s="27">
        <v>1</v>
      </c>
      <c r="C7" s="27">
        <v>2.5</v>
      </c>
      <c r="D7" s="28">
        <f>31/68*100</f>
        <v>45.588235294117645</v>
      </c>
      <c r="E7" s="26">
        <v>31</v>
      </c>
      <c r="F7" s="26">
        <v>9</v>
      </c>
      <c r="G7" s="26">
        <v>9</v>
      </c>
      <c r="H7" s="26">
        <v>16</v>
      </c>
      <c r="I7" s="26">
        <v>3</v>
      </c>
      <c r="J7" s="24" t="s">
        <v>148</v>
      </c>
    </row>
    <row r="8" spans="2:10" x14ac:dyDescent="0.3">
      <c r="B8" s="27">
        <v>2</v>
      </c>
      <c r="C8" s="27">
        <v>2.5</v>
      </c>
      <c r="D8" s="28">
        <f>22/68*100</f>
        <v>32.352941176470587</v>
      </c>
      <c r="E8" s="26">
        <v>1</v>
      </c>
      <c r="F8" s="26">
        <v>1</v>
      </c>
      <c r="G8" s="26">
        <v>22</v>
      </c>
      <c r="H8" s="26">
        <v>42</v>
      </c>
      <c r="I8" s="26">
        <v>1</v>
      </c>
      <c r="J8" s="24" t="s">
        <v>149</v>
      </c>
    </row>
    <row r="9" spans="2:10" x14ac:dyDescent="0.3">
      <c r="B9" s="27">
        <v>3</v>
      </c>
      <c r="C9" s="27">
        <v>2.5</v>
      </c>
      <c r="D9" s="28">
        <f>51/68*100</f>
        <v>75</v>
      </c>
      <c r="E9" s="26">
        <v>3</v>
      </c>
      <c r="F9" s="26">
        <v>51</v>
      </c>
      <c r="G9" s="26">
        <v>3</v>
      </c>
      <c r="H9" s="26">
        <v>5</v>
      </c>
      <c r="I9" s="26">
        <v>5</v>
      </c>
      <c r="J9" s="24" t="s">
        <v>148</v>
      </c>
    </row>
    <row r="10" spans="2:10" x14ac:dyDescent="0.3">
      <c r="B10" s="27">
        <v>4</v>
      </c>
      <c r="C10" s="27">
        <v>2.5</v>
      </c>
      <c r="D10" s="28">
        <f>29/68*100</f>
        <v>42.647058823529413</v>
      </c>
      <c r="E10" s="26">
        <v>5</v>
      </c>
      <c r="F10" s="26">
        <v>6</v>
      </c>
      <c r="G10" s="26">
        <v>29</v>
      </c>
      <c r="H10" s="26">
        <v>11</v>
      </c>
      <c r="I10" s="26">
        <v>17</v>
      </c>
      <c r="J10" s="24" t="s">
        <v>148</v>
      </c>
    </row>
    <row r="11" spans="2:10" x14ac:dyDescent="0.3">
      <c r="B11" s="27">
        <v>5</v>
      </c>
      <c r="C11" s="27">
        <v>2.5</v>
      </c>
      <c r="D11" s="28">
        <f>57/68*100</f>
        <v>83.82352941176471</v>
      </c>
      <c r="E11" s="26">
        <v>0</v>
      </c>
      <c r="F11" s="26">
        <v>2</v>
      </c>
      <c r="G11" s="26">
        <v>57</v>
      </c>
      <c r="H11" s="26">
        <v>6</v>
      </c>
      <c r="I11" s="26">
        <v>2</v>
      </c>
      <c r="J11" s="24" t="s">
        <v>149</v>
      </c>
    </row>
    <row r="12" spans="2:10" x14ac:dyDescent="0.3">
      <c r="B12" s="27">
        <v>6</v>
      </c>
      <c r="C12" s="27">
        <v>2.5</v>
      </c>
      <c r="D12" s="28">
        <f>47/68*100</f>
        <v>69.117647058823522</v>
      </c>
      <c r="E12" s="26">
        <v>47</v>
      </c>
      <c r="F12" s="26">
        <v>7</v>
      </c>
      <c r="G12" s="26">
        <v>5</v>
      </c>
      <c r="H12" s="26">
        <v>3</v>
      </c>
      <c r="I12" s="26">
        <v>6</v>
      </c>
      <c r="J12" s="24" t="s">
        <v>149</v>
      </c>
    </row>
    <row r="13" spans="2:10" x14ac:dyDescent="0.3">
      <c r="B13" s="27">
        <v>7</v>
      </c>
      <c r="C13" s="27">
        <v>2.5</v>
      </c>
      <c r="D13" s="28">
        <f>59/68*100</f>
        <v>86.764705882352942</v>
      </c>
      <c r="E13" s="26">
        <v>1</v>
      </c>
      <c r="F13" s="26">
        <v>2</v>
      </c>
      <c r="G13" s="26">
        <v>1</v>
      </c>
      <c r="H13" s="26">
        <v>59</v>
      </c>
      <c r="I13" s="26">
        <v>5</v>
      </c>
      <c r="J13" s="24" t="s">
        <v>149</v>
      </c>
    </row>
    <row r="14" spans="2:10" x14ac:dyDescent="0.3">
      <c r="B14" s="27">
        <v>8</v>
      </c>
      <c r="C14" s="27">
        <v>2.5</v>
      </c>
      <c r="D14" s="28">
        <f>35/68*100</f>
        <v>51.470588235294116</v>
      </c>
      <c r="E14" s="26">
        <v>1</v>
      </c>
      <c r="F14" s="26">
        <v>6</v>
      </c>
      <c r="G14" s="26">
        <v>21</v>
      </c>
      <c r="H14" s="26">
        <v>35</v>
      </c>
      <c r="I14" s="26">
        <v>5</v>
      </c>
      <c r="J14" s="24" t="s">
        <v>149</v>
      </c>
    </row>
    <row r="15" spans="2:10" x14ac:dyDescent="0.3">
      <c r="B15" s="27">
        <v>9</v>
      </c>
      <c r="C15" s="27">
        <v>2.5</v>
      </c>
      <c r="D15" s="28">
        <f>42/68*100</f>
        <v>61.764705882352942</v>
      </c>
      <c r="E15" s="26">
        <v>1</v>
      </c>
      <c r="F15" s="26">
        <v>2</v>
      </c>
      <c r="G15" s="26">
        <v>10</v>
      </c>
      <c r="H15" s="26">
        <v>13</v>
      </c>
      <c r="I15" s="26">
        <v>42</v>
      </c>
      <c r="J15" s="24" t="s">
        <v>149</v>
      </c>
    </row>
    <row r="16" spans="2:10" x14ac:dyDescent="0.3">
      <c r="B16" s="27">
        <v>10</v>
      </c>
      <c r="C16" s="27">
        <v>2.5</v>
      </c>
      <c r="D16" s="28">
        <f>48/68*100</f>
        <v>70.588235294117652</v>
      </c>
      <c r="E16" s="26">
        <v>48</v>
      </c>
      <c r="F16" s="26">
        <v>10</v>
      </c>
      <c r="G16" s="26">
        <v>1</v>
      </c>
      <c r="H16" s="26">
        <v>8</v>
      </c>
      <c r="I16" s="26">
        <v>1</v>
      </c>
      <c r="J16" s="24" t="s">
        <v>149</v>
      </c>
    </row>
    <row r="17" spans="2:10" x14ac:dyDescent="0.3">
      <c r="B17" s="27">
        <v>11</v>
      </c>
      <c r="C17" s="27">
        <v>2.5</v>
      </c>
      <c r="D17" s="28">
        <f>32/68*100</f>
        <v>47.058823529411761</v>
      </c>
      <c r="E17" s="26">
        <v>4</v>
      </c>
      <c r="F17" s="26">
        <v>32</v>
      </c>
      <c r="G17" s="26">
        <v>3</v>
      </c>
      <c r="H17" s="26">
        <v>23</v>
      </c>
      <c r="I17" s="26">
        <v>6</v>
      </c>
      <c r="J17" s="24" t="s">
        <v>149</v>
      </c>
    </row>
    <row r="18" spans="2:10" x14ac:dyDescent="0.3">
      <c r="B18" s="27">
        <v>12</v>
      </c>
      <c r="C18" s="27">
        <v>2.5</v>
      </c>
      <c r="D18" s="28">
        <f>50/68*100</f>
        <v>73.529411764705884</v>
      </c>
      <c r="E18" s="26">
        <v>50</v>
      </c>
      <c r="F18" s="26">
        <v>4</v>
      </c>
      <c r="G18" s="26">
        <v>11</v>
      </c>
      <c r="H18" s="26">
        <v>1</v>
      </c>
      <c r="I18" s="26">
        <v>2</v>
      </c>
      <c r="J18" s="24" t="s">
        <v>149</v>
      </c>
    </row>
    <row r="19" spans="2:10" x14ac:dyDescent="0.3">
      <c r="B19" s="27">
        <v>13</v>
      </c>
      <c r="C19" s="27">
        <v>2.5</v>
      </c>
      <c r="D19" s="28">
        <f>45/68*100</f>
        <v>66.17647058823529</v>
      </c>
      <c r="E19" s="26">
        <v>45</v>
      </c>
      <c r="F19" s="26">
        <v>7</v>
      </c>
      <c r="G19" s="26">
        <v>5</v>
      </c>
      <c r="H19" s="26">
        <v>2</v>
      </c>
      <c r="I19" s="26">
        <v>9</v>
      </c>
      <c r="J19" s="24" t="s">
        <v>149</v>
      </c>
    </row>
    <row r="20" spans="2:10" x14ac:dyDescent="0.3">
      <c r="B20" s="27">
        <v>14</v>
      </c>
      <c r="C20" s="27">
        <v>2.5</v>
      </c>
      <c r="D20" s="28">
        <f>22/68*100</f>
        <v>32.352941176470587</v>
      </c>
      <c r="E20" s="26">
        <v>19</v>
      </c>
      <c r="F20" s="26">
        <v>12</v>
      </c>
      <c r="G20" s="26">
        <v>3</v>
      </c>
      <c r="H20" s="26">
        <v>12</v>
      </c>
      <c r="I20" s="26">
        <v>22</v>
      </c>
      <c r="J20" s="24" t="s">
        <v>149</v>
      </c>
    </row>
    <row r="21" spans="2:10" x14ac:dyDescent="0.3">
      <c r="B21" s="27">
        <v>15</v>
      </c>
      <c r="C21" s="27">
        <v>2.5</v>
      </c>
      <c r="D21" s="28">
        <f>45/68*100</f>
        <v>66.17647058823529</v>
      </c>
      <c r="E21" s="26">
        <v>2</v>
      </c>
      <c r="F21" s="26">
        <v>5</v>
      </c>
      <c r="G21" s="26">
        <v>16</v>
      </c>
      <c r="H21" s="26">
        <v>0</v>
      </c>
      <c r="I21" s="26">
        <v>45</v>
      </c>
      <c r="J21" s="24" t="s">
        <v>149</v>
      </c>
    </row>
    <row r="22" spans="2:10" x14ac:dyDescent="0.3">
      <c r="B22" s="27">
        <v>16</v>
      </c>
      <c r="C22" s="27">
        <v>2.5</v>
      </c>
      <c r="D22" s="28">
        <f>55/68*100</f>
        <v>80.882352941176478</v>
      </c>
      <c r="E22" s="26">
        <v>55</v>
      </c>
      <c r="F22" s="26">
        <v>1</v>
      </c>
      <c r="G22" s="26">
        <v>6</v>
      </c>
      <c r="H22" s="26">
        <v>0</v>
      </c>
      <c r="I22" s="26">
        <v>5</v>
      </c>
      <c r="J22" s="24" t="s">
        <v>149</v>
      </c>
    </row>
    <row r="23" spans="2:10" x14ac:dyDescent="0.3">
      <c r="B23" s="27">
        <v>17</v>
      </c>
      <c r="C23" s="27">
        <v>2.5</v>
      </c>
      <c r="D23" s="28">
        <f>48/68*100</f>
        <v>70.588235294117652</v>
      </c>
      <c r="E23" s="26">
        <v>8</v>
      </c>
      <c r="F23" s="26">
        <v>3</v>
      </c>
      <c r="G23" s="26">
        <v>48</v>
      </c>
      <c r="H23" s="26">
        <v>0</v>
      </c>
      <c r="I23" s="26">
        <v>9</v>
      </c>
      <c r="J23" s="24" t="s">
        <v>149</v>
      </c>
    </row>
    <row r="24" spans="2:10" x14ac:dyDescent="0.3">
      <c r="B24" s="27">
        <v>18</v>
      </c>
      <c r="C24" s="27">
        <v>2.5</v>
      </c>
      <c r="D24" s="28">
        <f>53/68*100</f>
        <v>77.941176470588232</v>
      </c>
      <c r="E24" s="26">
        <v>53</v>
      </c>
      <c r="F24" s="26">
        <v>6</v>
      </c>
      <c r="G24" s="26">
        <v>1</v>
      </c>
      <c r="H24" s="26">
        <v>5</v>
      </c>
      <c r="I24" s="26">
        <v>3</v>
      </c>
      <c r="J24" s="24" t="s">
        <v>149</v>
      </c>
    </row>
    <row r="25" spans="2:10" x14ac:dyDescent="0.3">
      <c r="B25" s="27">
        <v>19</v>
      </c>
      <c r="C25" s="27">
        <v>2.5</v>
      </c>
      <c r="D25" s="28">
        <f>47/68*100</f>
        <v>69.117647058823522</v>
      </c>
      <c r="E25" s="26">
        <v>4</v>
      </c>
      <c r="F25" s="26">
        <v>47</v>
      </c>
      <c r="G25" s="26">
        <v>10</v>
      </c>
      <c r="H25" s="26">
        <v>7</v>
      </c>
      <c r="I25" s="26">
        <v>0</v>
      </c>
      <c r="J25" s="24" t="s">
        <v>149</v>
      </c>
    </row>
    <row r="26" spans="2:10" x14ac:dyDescent="0.3">
      <c r="B26" s="27">
        <v>20</v>
      </c>
      <c r="C26" s="27">
        <v>2.5</v>
      </c>
      <c r="D26" s="28">
        <f>43/68*100</f>
        <v>63.235294117647058</v>
      </c>
      <c r="E26" s="26">
        <v>43</v>
      </c>
      <c r="F26" s="26">
        <v>6</v>
      </c>
      <c r="G26" s="26">
        <v>2</v>
      </c>
      <c r="H26" s="26">
        <v>9</v>
      </c>
      <c r="I26" s="26">
        <v>7</v>
      </c>
      <c r="J26" s="24" t="s">
        <v>149</v>
      </c>
    </row>
    <row r="27" spans="2:10" x14ac:dyDescent="0.3">
      <c r="B27" s="27">
        <v>21</v>
      </c>
      <c r="C27" s="27">
        <v>2.5</v>
      </c>
      <c r="D27" s="28">
        <f>57/68*100</f>
        <v>83.82352941176471</v>
      </c>
      <c r="E27" s="26">
        <v>1</v>
      </c>
      <c r="F27" s="26">
        <v>57</v>
      </c>
      <c r="G27" s="26">
        <v>3</v>
      </c>
      <c r="H27" s="26">
        <v>5</v>
      </c>
      <c r="I27" s="26">
        <v>2</v>
      </c>
      <c r="J27" s="24" t="s">
        <v>150</v>
      </c>
    </row>
    <row r="28" spans="2:10" x14ac:dyDescent="0.3">
      <c r="B28" s="27">
        <v>22</v>
      </c>
      <c r="C28" s="27">
        <v>2.5</v>
      </c>
      <c r="D28" s="28">
        <f>40/68*100</f>
        <v>58.82352941176471</v>
      </c>
      <c r="E28" s="26">
        <v>5</v>
      </c>
      <c r="F28" s="26">
        <v>3</v>
      </c>
      <c r="G28" s="26">
        <v>40</v>
      </c>
      <c r="H28" s="26">
        <v>1</v>
      </c>
      <c r="I28" s="26">
        <v>19</v>
      </c>
      <c r="J28" s="24" t="s">
        <v>150</v>
      </c>
    </row>
    <row r="29" spans="2:10" x14ac:dyDescent="0.3">
      <c r="B29" s="27">
        <v>23</v>
      </c>
      <c r="C29" s="27">
        <v>2.5</v>
      </c>
      <c r="D29" s="28">
        <f>58/68*100</f>
        <v>85.294117647058826</v>
      </c>
      <c r="E29" s="26">
        <v>2</v>
      </c>
      <c r="F29" s="26">
        <v>5</v>
      </c>
      <c r="G29" s="26">
        <v>30</v>
      </c>
      <c r="H29" s="26">
        <v>2</v>
      </c>
      <c r="I29" s="26">
        <v>28</v>
      </c>
      <c r="J29" s="24" t="s">
        <v>150</v>
      </c>
    </row>
    <row r="30" spans="2:10" x14ac:dyDescent="0.3">
      <c r="B30" s="27">
        <v>24</v>
      </c>
      <c r="C30" s="27">
        <v>2.5</v>
      </c>
      <c r="D30" s="28">
        <f>27/68*100</f>
        <v>39.705882352941174</v>
      </c>
      <c r="E30" s="26">
        <v>6</v>
      </c>
      <c r="F30" s="26">
        <v>15</v>
      </c>
      <c r="G30" s="26">
        <v>27</v>
      </c>
      <c r="H30" s="26">
        <v>6</v>
      </c>
      <c r="I30" s="26">
        <v>14</v>
      </c>
      <c r="J30" s="24" t="s">
        <v>150</v>
      </c>
    </row>
    <row r="31" spans="2:10" x14ac:dyDescent="0.3">
      <c r="B31" s="27">
        <v>25</v>
      </c>
      <c r="C31" s="27">
        <v>2.5</v>
      </c>
      <c r="D31" s="28">
        <f>28/68*100</f>
        <v>41.17647058823529</v>
      </c>
      <c r="E31" s="26">
        <v>4</v>
      </c>
      <c r="F31" s="26">
        <v>12</v>
      </c>
      <c r="G31" s="26">
        <v>19</v>
      </c>
      <c r="H31" s="26">
        <v>28</v>
      </c>
      <c r="I31" s="26">
        <v>5</v>
      </c>
      <c r="J31" s="24" t="s">
        <v>150</v>
      </c>
    </row>
    <row r="32" spans="2:10" x14ac:dyDescent="0.3">
      <c r="B32" s="27">
        <v>26</v>
      </c>
      <c r="C32" s="27">
        <v>2.5</v>
      </c>
      <c r="D32" s="28">
        <f>31/68*100</f>
        <v>45.588235294117645</v>
      </c>
      <c r="E32" s="26">
        <v>3</v>
      </c>
      <c r="F32" s="26">
        <v>10</v>
      </c>
      <c r="G32" s="26">
        <v>31</v>
      </c>
      <c r="H32" s="26">
        <v>5</v>
      </c>
      <c r="I32" s="26">
        <v>18</v>
      </c>
      <c r="J32" s="24" t="s">
        <v>150</v>
      </c>
    </row>
    <row r="33" spans="2:10" x14ac:dyDescent="0.3">
      <c r="B33" s="27">
        <v>27</v>
      </c>
      <c r="C33" s="27">
        <v>2.5</v>
      </c>
      <c r="D33" s="28">
        <f>53/68*100</f>
        <v>77.941176470588232</v>
      </c>
      <c r="E33" s="26">
        <v>0</v>
      </c>
      <c r="F33" s="26">
        <v>4</v>
      </c>
      <c r="G33" s="26">
        <v>10</v>
      </c>
      <c r="H33" s="26">
        <v>1</v>
      </c>
      <c r="I33" s="26">
        <v>53</v>
      </c>
      <c r="J33" s="24" t="s">
        <v>150</v>
      </c>
    </row>
    <row r="34" spans="2:10" x14ac:dyDescent="0.3">
      <c r="B34" s="27">
        <v>28</v>
      </c>
      <c r="C34" s="27">
        <v>2.5</v>
      </c>
      <c r="D34" s="28">
        <f>35/68*100</f>
        <v>51.470588235294116</v>
      </c>
      <c r="E34" s="26">
        <v>11</v>
      </c>
      <c r="F34" s="26">
        <v>7</v>
      </c>
      <c r="G34" s="26">
        <v>35</v>
      </c>
      <c r="H34" s="26">
        <v>11</v>
      </c>
      <c r="I34" s="26">
        <v>4</v>
      </c>
      <c r="J34" s="24" t="s">
        <v>150</v>
      </c>
    </row>
    <row r="35" spans="2:10" x14ac:dyDescent="0.3">
      <c r="B35" s="27">
        <v>29</v>
      </c>
      <c r="C35" s="27">
        <v>2.5</v>
      </c>
      <c r="D35" s="28">
        <f>30/68*100</f>
        <v>44.117647058823529</v>
      </c>
      <c r="E35" s="26">
        <v>30</v>
      </c>
      <c r="F35" s="26">
        <v>6</v>
      </c>
      <c r="G35" s="26">
        <v>16</v>
      </c>
      <c r="H35" s="26">
        <v>4</v>
      </c>
      <c r="I35" s="26">
        <v>11</v>
      </c>
      <c r="J35" s="24" t="s">
        <v>150</v>
      </c>
    </row>
    <row r="36" spans="2:10" x14ac:dyDescent="0.3">
      <c r="B36" s="27">
        <v>30</v>
      </c>
      <c r="C36" s="27">
        <v>2.5</v>
      </c>
      <c r="D36" s="28">
        <f>39/68*100</f>
        <v>57.352941176470587</v>
      </c>
      <c r="E36" s="26">
        <v>9</v>
      </c>
      <c r="F36" s="26">
        <v>39</v>
      </c>
      <c r="G36" s="26">
        <v>12</v>
      </c>
      <c r="H36" s="26">
        <v>4</v>
      </c>
      <c r="I36" s="26">
        <v>3</v>
      </c>
      <c r="J36" s="24" t="s">
        <v>151</v>
      </c>
    </row>
    <row r="37" spans="2:10" x14ac:dyDescent="0.3">
      <c r="B37" s="27">
        <v>31</v>
      </c>
      <c r="C37" s="27">
        <v>2.5</v>
      </c>
      <c r="D37" s="28">
        <f>19/68*100</f>
        <v>27.941176470588236</v>
      </c>
      <c r="E37" s="26">
        <v>8</v>
      </c>
      <c r="F37" s="26">
        <v>10</v>
      </c>
      <c r="G37" s="26">
        <v>19</v>
      </c>
      <c r="H37" s="26">
        <v>28</v>
      </c>
      <c r="I37" s="26">
        <v>2</v>
      </c>
      <c r="J37" s="24" t="s">
        <v>151</v>
      </c>
    </row>
    <row r="38" spans="2:10" x14ac:dyDescent="0.3">
      <c r="B38" s="27">
        <v>32</v>
      </c>
      <c r="C38" s="27">
        <v>2.5</v>
      </c>
      <c r="D38" s="28">
        <f>34/68*100</f>
        <v>50</v>
      </c>
      <c r="E38" s="26">
        <v>15</v>
      </c>
      <c r="F38" s="26">
        <v>6</v>
      </c>
      <c r="G38" s="26">
        <v>7</v>
      </c>
      <c r="H38" s="26">
        <v>34</v>
      </c>
      <c r="I38" s="26">
        <v>6</v>
      </c>
      <c r="J38" s="24" t="s">
        <v>151</v>
      </c>
    </row>
    <row r="39" spans="2:10" x14ac:dyDescent="0.3">
      <c r="B39" s="27">
        <v>33</v>
      </c>
      <c r="C39" s="27">
        <v>2.5</v>
      </c>
      <c r="D39" s="28">
        <f>14/68*100</f>
        <v>20.588235294117645</v>
      </c>
      <c r="E39" s="26">
        <v>3</v>
      </c>
      <c r="F39" s="26">
        <v>8</v>
      </c>
      <c r="G39" s="26">
        <v>14</v>
      </c>
      <c r="H39" s="26">
        <v>30</v>
      </c>
      <c r="I39" s="26">
        <v>13</v>
      </c>
      <c r="J39" s="24" t="s">
        <v>151</v>
      </c>
    </row>
    <row r="40" spans="2:10" x14ac:dyDescent="0.3">
      <c r="B40" s="27">
        <v>34</v>
      </c>
      <c r="C40" s="27">
        <v>2.5</v>
      </c>
      <c r="D40" s="28">
        <f>18/68*100</f>
        <v>26.47058823529412</v>
      </c>
      <c r="E40" s="26">
        <v>6</v>
      </c>
      <c r="F40" s="26">
        <v>24</v>
      </c>
      <c r="G40" s="26">
        <v>8</v>
      </c>
      <c r="H40" s="26">
        <v>12</v>
      </c>
      <c r="I40" s="26">
        <v>18</v>
      </c>
      <c r="J40" s="24" t="s">
        <v>151</v>
      </c>
    </row>
    <row r="41" spans="2:10" x14ac:dyDescent="0.3">
      <c r="B41" s="27">
        <v>35</v>
      </c>
      <c r="C41" s="27">
        <v>2.5</v>
      </c>
      <c r="D41" s="28">
        <f>27/68*100</f>
        <v>39.705882352941174</v>
      </c>
      <c r="E41" s="26">
        <v>1</v>
      </c>
      <c r="F41" s="26">
        <v>5</v>
      </c>
      <c r="G41" s="26">
        <v>9</v>
      </c>
      <c r="H41" s="26">
        <v>26</v>
      </c>
      <c r="I41" s="26">
        <v>27</v>
      </c>
      <c r="J41" s="24" t="s">
        <v>151</v>
      </c>
    </row>
    <row r="42" spans="2:10" x14ac:dyDescent="0.3">
      <c r="B42" s="27">
        <v>36</v>
      </c>
      <c r="C42" s="27">
        <v>2.5</v>
      </c>
      <c r="D42" s="28">
        <f>33/68*100</f>
        <v>48.529411764705884</v>
      </c>
      <c r="E42" s="26">
        <v>33</v>
      </c>
      <c r="F42" s="26">
        <v>8</v>
      </c>
      <c r="G42" s="26">
        <v>9</v>
      </c>
      <c r="H42" s="26">
        <v>12</v>
      </c>
      <c r="I42" s="26">
        <v>5</v>
      </c>
      <c r="J42" s="24" t="s">
        <v>151</v>
      </c>
    </row>
    <row r="43" spans="2:10" x14ac:dyDescent="0.3">
      <c r="B43" s="27">
        <v>37</v>
      </c>
      <c r="C43" s="27">
        <v>2.5</v>
      </c>
      <c r="D43" s="28">
        <f>35/68*100</f>
        <v>51.470588235294116</v>
      </c>
      <c r="E43" s="26">
        <v>35</v>
      </c>
      <c r="F43" s="26">
        <v>7</v>
      </c>
      <c r="G43" s="26">
        <v>15</v>
      </c>
      <c r="H43" s="26">
        <v>5</v>
      </c>
      <c r="I43" s="26">
        <v>6</v>
      </c>
      <c r="J43" s="24" t="s">
        <v>151</v>
      </c>
    </row>
    <row r="44" spans="2:10" x14ac:dyDescent="0.3">
      <c r="B44" s="27">
        <v>38</v>
      </c>
      <c r="C44" s="27">
        <v>2.5</v>
      </c>
      <c r="D44" s="28">
        <f>68/68*100</f>
        <v>100</v>
      </c>
      <c r="E44" s="37" t="s">
        <v>152</v>
      </c>
      <c r="F44" s="38"/>
      <c r="G44" s="38"/>
      <c r="H44" s="38"/>
      <c r="I44" s="39"/>
      <c r="J44" s="24" t="s">
        <v>151</v>
      </c>
    </row>
    <row r="45" spans="2:10" x14ac:dyDescent="0.3">
      <c r="B45" s="27">
        <v>39</v>
      </c>
      <c r="C45" s="27">
        <v>2.5</v>
      </c>
      <c r="D45" s="28">
        <f>35/68*100</f>
        <v>51.470588235294116</v>
      </c>
      <c r="E45" s="26">
        <v>5</v>
      </c>
      <c r="F45" s="26">
        <v>35</v>
      </c>
      <c r="G45" s="26">
        <v>4</v>
      </c>
      <c r="H45" s="26">
        <v>7</v>
      </c>
      <c r="I45" s="26">
        <v>17</v>
      </c>
      <c r="J45" s="24" t="s">
        <v>151</v>
      </c>
    </row>
    <row r="46" spans="2:10" x14ac:dyDescent="0.3">
      <c r="B46" s="27">
        <v>40</v>
      </c>
      <c r="C46" s="27">
        <v>2.5</v>
      </c>
      <c r="D46" s="28">
        <f>24/68*100</f>
        <v>35.294117647058826</v>
      </c>
      <c r="E46" s="26">
        <v>1</v>
      </c>
      <c r="F46" s="26">
        <v>4</v>
      </c>
      <c r="G46" s="26">
        <v>3</v>
      </c>
      <c r="H46" s="26">
        <v>24</v>
      </c>
      <c r="I46" s="26">
        <v>36</v>
      </c>
      <c r="J46" s="24" t="s">
        <v>151</v>
      </c>
    </row>
  </sheetData>
  <mergeCells count="2">
    <mergeCell ref="B2:J2"/>
    <mergeCell ref="E44:I44"/>
  </mergeCells>
  <phoneticPr fontId="1" type="noConversion"/>
  <conditionalFormatting sqref="D7:D46">
    <cfRule type="cellIs" dxfId="2" priority="2" operator="lessThan">
      <formula>50</formula>
    </cfRule>
  </conditionalFormatting>
  <conditionalFormatting sqref="D41">
    <cfRule type="cellIs" dxfId="1" priority="1" operator="lessThan">
      <formula>50.01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E4ADD-7846-4005-A815-74DDA7AD19CC}">
  <dimension ref="B1:J51"/>
  <sheetViews>
    <sheetView showGridLines="0" workbookViewId="0">
      <selection activeCell="K48" sqref="A1:K48"/>
    </sheetView>
  </sheetViews>
  <sheetFormatPr defaultRowHeight="16.5" x14ac:dyDescent="0.3"/>
  <sheetData>
    <row r="1" spans="2:10" x14ac:dyDescent="0.3">
      <c r="B1" s="16"/>
    </row>
    <row r="2" spans="2:10" ht="27.75" x14ac:dyDescent="0.3">
      <c r="B2" s="36" t="s">
        <v>134</v>
      </c>
      <c r="C2" s="36"/>
      <c r="D2" s="36"/>
      <c r="E2" s="36"/>
      <c r="F2" s="36"/>
      <c r="G2" s="36"/>
      <c r="H2" s="36"/>
      <c r="I2" s="36"/>
      <c r="J2" s="36"/>
    </row>
    <row r="3" spans="2:10" ht="18" x14ac:dyDescent="0.3">
      <c r="B3" s="17"/>
      <c r="C3" s="18"/>
      <c r="D3" s="18"/>
      <c r="E3" s="18"/>
      <c r="F3" s="18"/>
      <c r="G3" s="18"/>
      <c r="H3" s="18"/>
      <c r="I3" s="18"/>
    </row>
    <row r="4" spans="2:10" x14ac:dyDescent="0.3">
      <c r="B4" s="19" t="s">
        <v>135</v>
      </c>
      <c r="C4" s="12" t="s">
        <v>136</v>
      </c>
      <c r="E4" s="1" t="s">
        <v>6</v>
      </c>
      <c r="F4" s="12">
        <v>116</v>
      </c>
      <c r="G4" s="1" t="s">
        <v>137</v>
      </c>
      <c r="H4" s="20">
        <v>65.7</v>
      </c>
      <c r="I4" s="1" t="s">
        <v>138</v>
      </c>
      <c r="J4" s="12">
        <v>40</v>
      </c>
    </row>
    <row r="5" spans="2:10" x14ac:dyDescent="0.3">
      <c r="B5" s="21"/>
      <c r="C5" s="22"/>
      <c r="D5" s="22"/>
      <c r="E5" s="23"/>
      <c r="F5" s="22"/>
      <c r="G5" s="22"/>
      <c r="H5" s="22"/>
      <c r="I5" s="22"/>
    </row>
    <row r="6" spans="2:10" x14ac:dyDescent="0.3">
      <c r="B6" s="19" t="s">
        <v>139</v>
      </c>
      <c r="C6" s="1" t="s">
        <v>140</v>
      </c>
      <c r="D6" s="1" t="s">
        <v>141</v>
      </c>
      <c r="E6" s="1">
        <v>1</v>
      </c>
      <c r="F6" s="1">
        <v>2</v>
      </c>
      <c r="G6" s="1">
        <v>3</v>
      </c>
      <c r="H6" s="1">
        <v>4</v>
      </c>
      <c r="I6" s="1">
        <v>5</v>
      </c>
      <c r="J6" s="1" t="s">
        <v>142</v>
      </c>
    </row>
    <row r="7" spans="2:10" x14ac:dyDescent="0.3">
      <c r="B7" s="24">
        <v>1</v>
      </c>
      <c r="C7" s="8">
        <v>2.5</v>
      </c>
      <c r="D7" s="25">
        <f>52/67*100</f>
        <v>77.611940298507463</v>
      </c>
      <c r="E7" s="26">
        <v>1</v>
      </c>
      <c r="F7" s="26">
        <v>52</v>
      </c>
      <c r="G7" s="26">
        <v>0</v>
      </c>
      <c r="H7" s="26">
        <v>11</v>
      </c>
      <c r="I7" s="26">
        <v>3</v>
      </c>
      <c r="J7" s="6" t="s">
        <v>143</v>
      </c>
    </row>
    <row r="8" spans="2:10" x14ac:dyDescent="0.3">
      <c r="B8" s="24">
        <v>2</v>
      </c>
      <c r="C8" s="8">
        <v>2.5</v>
      </c>
      <c r="D8" s="25">
        <f>63/67*100</f>
        <v>94.029850746268664</v>
      </c>
      <c r="E8" s="26">
        <v>0</v>
      </c>
      <c r="F8" s="26">
        <v>1</v>
      </c>
      <c r="G8" s="26">
        <v>3</v>
      </c>
      <c r="H8" s="26">
        <v>0</v>
      </c>
      <c r="I8" s="26">
        <v>63</v>
      </c>
      <c r="J8" s="6" t="s">
        <v>143</v>
      </c>
    </row>
    <row r="9" spans="2:10" x14ac:dyDescent="0.3">
      <c r="B9" s="24">
        <v>3</v>
      </c>
      <c r="C9" s="8">
        <v>2.5</v>
      </c>
      <c r="D9" s="25">
        <f>54/67*100</f>
        <v>80.597014925373131</v>
      </c>
      <c r="E9" s="26">
        <v>7</v>
      </c>
      <c r="F9" s="26">
        <v>54</v>
      </c>
      <c r="G9" s="26">
        <v>2</v>
      </c>
      <c r="H9" s="26">
        <v>4</v>
      </c>
      <c r="I9" s="26">
        <v>0</v>
      </c>
      <c r="J9" s="6" t="s">
        <v>143</v>
      </c>
    </row>
    <row r="10" spans="2:10" x14ac:dyDescent="0.3">
      <c r="B10" s="24">
        <v>4</v>
      </c>
      <c r="C10" s="8">
        <v>2.5</v>
      </c>
      <c r="D10" s="25">
        <f>53/67*100</f>
        <v>79.104477611940297</v>
      </c>
      <c r="E10" s="26">
        <v>1</v>
      </c>
      <c r="F10" s="26">
        <v>6</v>
      </c>
      <c r="G10" s="26">
        <v>53</v>
      </c>
      <c r="H10" s="26">
        <v>2</v>
      </c>
      <c r="I10" s="26">
        <v>5</v>
      </c>
      <c r="J10" s="6" t="s">
        <v>143</v>
      </c>
    </row>
    <row r="11" spans="2:10" x14ac:dyDescent="0.3">
      <c r="B11" s="24">
        <v>5</v>
      </c>
      <c r="C11" s="8">
        <v>2.5</v>
      </c>
      <c r="D11" s="25">
        <f>48/67*100</f>
        <v>71.641791044776113</v>
      </c>
      <c r="E11" s="26">
        <v>5</v>
      </c>
      <c r="F11" s="26">
        <v>10</v>
      </c>
      <c r="G11" s="26">
        <v>48</v>
      </c>
      <c r="H11" s="26">
        <v>4</v>
      </c>
      <c r="I11" s="26">
        <v>0</v>
      </c>
      <c r="J11" s="6" t="s">
        <v>143</v>
      </c>
    </row>
    <row r="12" spans="2:10" x14ac:dyDescent="0.3">
      <c r="B12" s="24">
        <v>6</v>
      </c>
      <c r="C12" s="8">
        <v>2.5</v>
      </c>
      <c r="D12" s="25">
        <f t="shared" ref="D12:D19" si="0">52/67*100</f>
        <v>77.611940298507463</v>
      </c>
      <c r="E12" s="26">
        <v>0</v>
      </c>
      <c r="F12" s="26">
        <v>52</v>
      </c>
      <c r="G12" s="26">
        <v>7</v>
      </c>
      <c r="H12" s="26">
        <v>5</v>
      </c>
      <c r="I12" s="26">
        <v>3</v>
      </c>
      <c r="J12" s="6" t="s">
        <v>143</v>
      </c>
    </row>
    <row r="13" spans="2:10" x14ac:dyDescent="0.3">
      <c r="B13" s="24">
        <v>7</v>
      </c>
      <c r="C13" s="8">
        <v>2.5</v>
      </c>
      <c r="D13" s="25">
        <f>37/67*100</f>
        <v>55.223880597014926</v>
      </c>
      <c r="E13" s="26">
        <v>13</v>
      </c>
      <c r="F13" s="26">
        <v>2</v>
      </c>
      <c r="G13" s="26">
        <v>6</v>
      </c>
      <c r="H13" s="26">
        <v>37</v>
      </c>
      <c r="I13" s="26">
        <v>9</v>
      </c>
      <c r="J13" s="6" t="s">
        <v>143</v>
      </c>
    </row>
    <row r="14" spans="2:10" x14ac:dyDescent="0.3">
      <c r="B14" s="24">
        <v>8</v>
      </c>
      <c r="C14" s="8">
        <v>2.5</v>
      </c>
      <c r="D14" s="25">
        <f>63/67*100</f>
        <v>94.029850746268664</v>
      </c>
      <c r="E14" s="26">
        <v>0</v>
      </c>
      <c r="F14" s="26">
        <v>0</v>
      </c>
      <c r="G14" s="26">
        <v>63</v>
      </c>
      <c r="H14" s="26">
        <v>1</v>
      </c>
      <c r="I14" s="26">
        <v>3</v>
      </c>
      <c r="J14" s="6" t="s">
        <v>143</v>
      </c>
    </row>
    <row r="15" spans="2:10" x14ac:dyDescent="0.3">
      <c r="B15" s="24">
        <v>9</v>
      </c>
      <c r="C15" s="8">
        <v>2.5</v>
      </c>
      <c r="D15" s="25">
        <f>36/67*100</f>
        <v>53.731343283582092</v>
      </c>
      <c r="E15" s="26">
        <v>3</v>
      </c>
      <c r="F15" s="26">
        <v>5</v>
      </c>
      <c r="G15" s="26">
        <v>36</v>
      </c>
      <c r="H15" s="26">
        <v>14</v>
      </c>
      <c r="I15" s="26">
        <v>9</v>
      </c>
      <c r="J15" s="6" t="s">
        <v>143</v>
      </c>
    </row>
    <row r="16" spans="2:10" x14ac:dyDescent="0.3">
      <c r="B16" s="24">
        <v>10</v>
      </c>
      <c r="C16" s="8">
        <v>2.5</v>
      </c>
      <c r="D16" s="25">
        <f>31/67*100</f>
        <v>46.268656716417908</v>
      </c>
      <c r="E16" s="26">
        <v>1</v>
      </c>
      <c r="F16" s="26">
        <v>20</v>
      </c>
      <c r="G16" s="26">
        <v>31</v>
      </c>
      <c r="H16" s="26">
        <v>2</v>
      </c>
      <c r="I16" s="26">
        <v>13</v>
      </c>
      <c r="J16" s="6" t="s">
        <v>143</v>
      </c>
    </row>
    <row r="17" spans="2:10" x14ac:dyDescent="0.3">
      <c r="B17" s="24">
        <v>11</v>
      </c>
      <c r="C17" s="8">
        <v>2.5</v>
      </c>
      <c r="D17" s="25">
        <f>23/67*100</f>
        <v>34.328358208955223</v>
      </c>
      <c r="E17" s="26">
        <v>4</v>
      </c>
      <c r="F17" s="26">
        <v>23</v>
      </c>
      <c r="G17" s="26">
        <v>3</v>
      </c>
      <c r="H17" s="26">
        <v>28</v>
      </c>
      <c r="I17" s="26">
        <v>9</v>
      </c>
      <c r="J17" s="6" t="s">
        <v>143</v>
      </c>
    </row>
    <row r="18" spans="2:10" x14ac:dyDescent="0.3">
      <c r="B18" s="24">
        <v>12</v>
      </c>
      <c r="C18" s="8">
        <v>2.5</v>
      </c>
      <c r="D18" s="25">
        <f>43/67*100</f>
        <v>64.179104477611943</v>
      </c>
      <c r="E18" s="26">
        <v>4</v>
      </c>
      <c r="F18" s="26">
        <v>43</v>
      </c>
      <c r="G18" s="26">
        <v>12</v>
      </c>
      <c r="H18" s="26">
        <v>5</v>
      </c>
      <c r="I18" s="26">
        <v>3</v>
      </c>
      <c r="J18" s="6" t="s">
        <v>143</v>
      </c>
    </row>
    <row r="19" spans="2:10" x14ac:dyDescent="0.3">
      <c r="B19" s="24">
        <v>13</v>
      </c>
      <c r="C19" s="8">
        <v>2.5</v>
      </c>
      <c r="D19" s="25">
        <f t="shared" si="0"/>
        <v>77.611940298507463</v>
      </c>
      <c r="E19" s="26">
        <v>2</v>
      </c>
      <c r="F19" s="26">
        <v>3</v>
      </c>
      <c r="G19" s="26">
        <v>5</v>
      </c>
      <c r="H19" s="26">
        <v>52</v>
      </c>
      <c r="I19" s="26">
        <v>5</v>
      </c>
      <c r="J19" s="6" t="s">
        <v>144</v>
      </c>
    </row>
    <row r="20" spans="2:10" x14ac:dyDescent="0.3">
      <c r="B20" s="24">
        <v>14</v>
      </c>
      <c r="C20" s="8">
        <v>2.5</v>
      </c>
      <c r="D20" s="25">
        <f>43/67*100</f>
        <v>64.179104477611943</v>
      </c>
      <c r="E20" s="26">
        <v>7</v>
      </c>
      <c r="F20" s="26">
        <v>4</v>
      </c>
      <c r="G20" s="26">
        <v>10</v>
      </c>
      <c r="H20" s="26">
        <v>3</v>
      </c>
      <c r="I20" s="26">
        <v>43</v>
      </c>
      <c r="J20" s="6" t="s">
        <v>144</v>
      </c>
    </row>
    <row r="21" spans="2:10" x14ac:dyDescent="0.3">
      <c r="B21" s="24">
        <v>15</v>
      </c>
      <c r="C21" s="8">
        <v>2.5</v>
      </c>
      <c r="D21" s="25">
        <f>56/67*100</f>
        <v>83.582089552238799</v>
      </c>
      <c r="E21" s="26">
        <v>2</v>
      </c>
      <c r="F21" s="26">
        <v>1</v>
      </c>
      <c r="G21" s="26">
        <v>5</v>
      </c>
      <c r="H21" s="26">
        <v>3</v>
      </c>
      <c r="I21" s="26">
        <v>56</v>
      </c>
      <c r="J21" s="6" t="s">
        <v>144</v>
      </c>
    </row>
    <row r="22" spans="2:10" x14ac:dyDescent="0.3">
      <c r="B22" s="24">
        <v>16</v>
      </c>
      <c r="C22" s="8">
        <v>2.5</v>
      </c>
      <c r="D22" s="25">
        <f>46/67*100</f>
        <v>68.656716417910445</v>
      </c>
      <c r="E22" s="26">
        <v>13</v>
      </c>
      <c r="F22" s="26">
        <v>3</v>
      </c>
      <c r="G22" s="26">
        <v>4</v>
      </c>
      <c r="H22" s="26">
        <v>46</v>
      </c>
      <c r="I22" s="26">
        <v>1</v>
      </c>
      <c r="J22" s="6" t="s">
        <v>144</v>
      </c>
    </row>
    <row r="23" spans="2:10" x14ac:dyDescent="0.3">
      <c r="B23" s="24">
        <v>17</v>
      </c>
      <c r="C23" s="8">
        <v>2.5</v>
      </c>
      <c r="D23" s="25">
        <f>21/67*100</f>
        <v>31.343283582089555</v>
      </c>
      <c r="E23" s="26">
        <v>20</v>
      </c>
      <c r="F23" s="26">
        <v>2</v>
      </c>
      <c r="G23" s="26">
        <v>20</v>
      </c>
      <c r="H23" s="26">
        <v>21</v>
      </c>
      <c r="I23" s="26">
        <v>4</v>
      </c>
      <c r="J23" s="6" t="s">
        <v>144</v>
      </c>
    </row>
    <row r="24" spans="2:10" x14ac:dyDescent="0.3">
      <c r="B24" s="27">
        <v>18</v>
      </c>
      <c r="C24" s="8">
        <v>2.5</v>
      </c>
      <c r="D24" s="25">
        <f>35/67*100</f>
        <v>52.238805970149251</v>
      </c>
      <c r="E24" s="26">
        <v>35</v>
      </c>
      <c r="F24" s="26">
        <v>12</v>
      </c>
      <c r="G24" s="26">
        <v>8</v>
      </c>
      <c r="H24" s="26">
        <v>7</v>
      </c>
      <c r="I24" s="26">
        <v>5</v>
      </c>
      <c r="J24" s="6" t="s">
        <v>144</v>
      </c>
    </row>
    <row r="25" spans="2:10" x14ac:dyDescent="0.3">
      <c r="B25" s="27">
        <v>19</v>
      </c>
      <c r="C25" s="8">
        <v>2.5</v>
      </c>
      <c r="D25" s="25">
        <f>59/67*100</f>
        <v>88.059701492537314</v>
      </c>
      <c r="E25" s="26">
        <v>0</v>
      </c>
      <c r="F25" s="26">
        <v>4</v>
      </c>
      <c r="G25" s="26">
        <v>59</v>
      </c>
      <c r="H25" s="26">
        <v>0</v>
      </c>
      <c r="I25" s="26">
        <v>4</v>
      </c>
      <c r="J25" s="6" t="s">
        <v>144</v>
      </c>
    </row>
    <row r="26" spans="2:10" x14ac:dyDescent="0.3">
      <c r="B26" s="27">
        <v>20</v>
      </c>
      <c r="C26" s="8">
        <v>2.5</v>
      </c>
      <c r="D26" s="25">
        <f>53/67*100</f>
        <v>79.104477611940297</v>
      </c>
      <c r="E26" s="26">
        <v>2</v>
      </c>
      <c r="F26" s="26">
        <v>0</v>
      </c>
      <c r="G26" s="26">
        <v>53</v>
      </c>
      <c r="H26" s="26">
        <v>5</v>
      </c>
      <c r="I26" s="26">
        <v>7</v>
      </c>
      <c r="J26" s="24" t="s">
        <v>144</v>
      </c>
    </row>
    <row r="27" spans="2:10" x14ac:dyDescent="0.3">
      <c r="B27" s="27">
        <v>21</v>
      </c>
      <c r="C27" s="8">
        <v>2.5</v>
      </c>
      <c r="D27" s="25">
        <f>49/67*100</f>
        <v>73.134328358208961</v>
      </c>
      <c r="E27" s="26">
        <v>0</v>
      </c>
      <c r="F27" s="26">
        <v>8</v>
      </c>
      <c r="G27" s="26">
        <v>9</v>
      </c>
      <c r="H27" s="26">
        <v>1</v>
      </c>
      <c r="I27" s="26">
        <v>49</v>
      </c>
      <c r="J27" s="6" t="s">
        <v>144</v>
      </c>
    </row>
    <row r="28" spans="2:10" x14ac:dyDescent="0.3">
      <c r="B28" s="27">
        <v>22</v>
      </c>
      <c r="C28" s="8">
        <v>2.5</v>
      </c>
      <c r="D28" s="25">
        <f>43/67*100</f>
        <v>64.179104477611943</v>
      </c>
      <c r="E28" s="26">
        <v>5</v>
      </c>
      <c r="F28" s="26">
        <v>7</v>
      </c>
      <c r="G28" s="26">
        <v>2</v>
      </c>
      <c r="H28" s="26">
        <v>43</v>
      </c>
      <c r="I28" s="26">
        <v>10</v>
      </c>
      <c r="J28" s="6" t="s">
        <v>144</v>
      </c>
    </row>
    <row r="29" spans="2:10" x14ac:dyDescent="0.3">
      <c r="B29" s="27">
        <v>23</v>
      </c>
      <c r="C29" s="8">
        <v>2.5</v>
      </c>
      <c r="D29" s="25">
        <f>42/67*100</f>
        <v>62.68656716417911</v>
      </c>
      <c r="E29" s="26">
        <v>2</v>
      </c>
      <c r="F29" s="26">
        <v>8</v>
      </c>
      <c r="G29" s="26">
        <v>1</v>
      </c>
      <c r="H29" s="26">
        <v>42</v>
      </c>
      <c r="I29" s="26">
        <v>14</v>
      </c>
      <c r="J29" s="25" t="s">
        <v>144</v>
      </c>
    </row>
    <row r="30" spans="2:10" x14ac:dyDescent="0.3">
      <c r="B30" s="27">
        <v>24</v>
      </c>
      <c r="C30" s="8">
        <v>2.5</v>
      </c>
      <c r="D30" s="25">
        <f>55/67*100</f>
        <v>82.089552238805979</v>
      </c>
      <c r="E30" s="26">
        <v>0</v>
      </c>
      <c r="F30" s="26">
        <v>8</v>
      </c>
      <c r="G30" s="26">
        <v>2</v>
      </c>
      <c r="H30" s="26">
        <v>55</v>
      </c>
      <c r="I30" s="26">
        <v>2</v>
      </c>
      <c r="J30" s="25" t="s">
        <v>144</v>
      </c>
    </row>
    <row r="31" spans="2:10" x14ac:dyDescent="0.3">
      <c r="B31" s="27">
        <v>25</v>
      </c>
      <c r="C31" s="8">
        <v>2.5</v>
      </c>
      <c r="D31" s="25">
        <f>49/67*100</f>
        <v>73.134328358208961</v>
      </c>
      <c r="E31" s="26">
        <v>5</v>
      </c>
      <c r="F31" s="26">
        <v>0</v>
      </c>
      <c r="G31" s="26">
        <v>8</v>
      </c>
      <c r="H31" s="26">
        <v>49</v>
      </c>
      <c r="I31" s="26">
        <v>5</v>
      </c>
      <c r="J31" s="25" t="s">
        <v>145</v>
      </c>
    </row>
    <row r="32" spans="2:10" x14ac:dyDescent="0.3">
      <c r="B32" s="27">
        <v>26</v>
      </c>
      <c r="C32" s="8">
        <v>2.5</v>
      </c>
      <c r="D32" s="25">
        <f>51/67*100</f>
        <v>76.119402985074629</v>
      </c>
      <c r="E32" s="26">
        <v>0</v>
      </c>
      <c r="F32" s="26">
        <v>9</v>
      </c>
      <c r="G32" s="26">
        <v>3</v>
      </c>
      <c r="H32" s="26">
        <v>51</v>
      </c>
      <c r="I32" s="26">
        <v>4</v>
      </c>
      <c r="J32" s="25" t="s">
        <v>145</v>
      </c>
    </row>
    <row r="33" spans="2:10" x14ac:dyDescent="0.3">
      <c r="B33" s="27">
        <v>27</v>
      </c>
      <c r="C33" s="8">
        <v>2.5</v>
      </c>
      <c r="D33" s="25">
        <f>28/67*100</f>
        <v>41.791044776119399</v>
      </c>
      <c r="E33" s="26">
        <v>11</v>
      </c>
      <c r="F33" s="26">
        <v>28</v>
      </c>
      <c r="G33" s="26">
        <v>10</v>
      </c>
      <c r="H33" s="26">
        <v>1</v>
      </c>
      <c r="I33" s="26">
        <v>17</v>
      </c>
      <c r="J33" s="6" t="s">
        <v>145</v>
      </c>
    </row>
    <row r="34" spans="2:10" x14ac:dyDescent="0.3">
      <c r="B34" s="27">
        <v>28</v>
      </c>
      <c r="C34" s="8">
        <v>2.5</v>
      </c>
      <c r="D34" s="25">
        <f>43/67*100</f>
        <v>64.179104477611943</v>
      </c>
      <c r="E34" s="26">
        <v>6</v>
      </c>
      <c r="F34" s="26">
        <v>5</v>
      </c>
      <c r="G34" s="26">
        <v>10</v>
      </c>
      <c r="H34" s="26">
        <v>3</v>
      </c>
      <c r="I34" s="26">
        <v>43</v>
      </c>
      <c r="J34" s="6" t="s">
        <v>145</v>
      </c>
    </row>
    <row r="35" spans="2:10" x14ac:dyDescent="0.3">
      <c r="B35" s="27">
        <v>29</v>
      </c>
      <c r="C35" s="8">
        <v>2.5</v>
      </c>
      <c r="D35" s="25">
        <f>35/67*100</f>
        <v>52.238805970149251</v>
      </c>
      <c r="E35" s="26">
        <v>35</v>
      </c>
      <c r="F35" s="26">
        <v>7</v>
      </c>
      <c r="G35" s="26">
        <v>13</v>
      </c>
      <c r="H35" s="26">
        <v>7</v>
      </c>
      <c r="I35" s="26">
        <v>5</v>
      </c>
      <c r="J35" s="6" t="s">
        <v>145</v>
      </c>
    </row>
    <row r="36" spans="2:10" x14ac:dyDescent="0.3">
      <c r="B36" s="27">
        <v>30</v>
      </c>
      <c r="C36" s="8">
        <v>2.5</v>
      </c>
      <c r="D36" s="25">
        <f>24/67*100</f>
        <v>35.820895522388057</v>
      </c>
      <c r="E36" s="26">
        <v>8</v>
      </c>
      <c r="F36" s="26">
        <v>24</v>
      </c>
      <c r="G36" s="26">
        <v>19</v>
      </c>
      <c r="H36" s="26">
        <v>14</v>
      </c>
      <c r="I36" s="26">
        <v>2</v>
      </c>
      <c r="J36" s="6" t="s">
        <v>145</v>
      </c>
    </row>
    <row r="37" spans="2:10" x14ac:dyDescent="0.3">
      <c r="B37" s="27">
        <v>31</v>
      </c>
      <c r="C37" s="8">
        <v>2.5</v>
      </c>
      <c r="D37" s="25">
        <f>39/67*100</f>
        <v>58.208955223880601</v>
      </c>
      <c r="E37" s="26">
        <v>9</v>
      </c>
      <c r="F37" s="26">
        <v>39</v>
      </c>
      <c r="G37" s="26">
        <v>1</v>
      </c>
      <c r="H37" s="26">
        <v>1</v>
      </c>
      <c r="I37" s="26">
        <v>17</v>
      </c>
      <c r="J37" s="6" t="s">
        <v>145</v>
      </c>
    </row>
    <row r="38" spans="2:10" x14ac:dyDescent="0.3">
      <c r="B38" s="27">
        <v>32</v>
      </c>
      <c r="C38" s="8">
        <v>2.5</v>
      </c>
      <c r="D38" s="25">
        <f>48/67*100</f>
        <v>71.641791044776113</v>
      </c>
      <c r="E38" s="26">
        <v>48</v>
      </c>
      <c r="F38" s="26">
        <v>5</v>
      </c>
      <c r="G38" s="26">
        <v>2</v>
      </c>
      <c r="H38" s="26">
        <v>8</v>
      </c>
      <c r="I38" s="26">
        <v>4</v>
      </c>
      <c r="J38" s="6" t="s">
        <v>145</v>
      </c>
    </row>
    <row r="39" spans="2:10" x14ac:dyDescent="0.3">
      <c r="B39" s="27">
        <v>33</v>
      </c>
      <c r="C39" s="8">
        <v>2.5</v>
      </c>
      <c r="D39" s="25">
        <f>58/67*100</f>
        <v>86.567164179104466</v>
      </c>
      <c r="E39" s="26">
        <v>3</v>
      </c>
      <c r="F39" s="26">
        <v>0</v>
      </c>
      <c r="G39" s="26">
        <v>5</v>
      </c>
      <c r="H39" s="26">
        <v>1</v>
      </c>
      <c r="I39" s="26">
        <v>58</v>
      </c>
      <c r="J39" s="6" t="s">
        <v>146</v>
      </c>
    </row>
    <row r="40" spans="2:10" x14ac:dyDescent="0.3">
      <c r="B40" s="27">
        <v>34</v>
      </c>
      <c r="C40" s="8">
        <v>2.5</v>
      </c>
      <c r="D40" s="25">
        <f>32/67*100</f>
        <v>47.761194029850742</v>
      </c>
      <c r="E40" s="26">
        <v>12</v>
      </c>
      <c r="F40" s="26">
        <v>9</v>
      </c>
      <c r="G40" s="26">
        <v>6</v>
      </c>
      <c r="H40" s="26">
        <v>8</v>
      </c>
      <c r="I40" s="26">
        <v>32</v>
      </c>
      <c r="J40" s="6" t="s">
        <v>146</v>
      </c>
    </row>
    <row r="41" spans="2:10" x14ac:dyDescent="0.3">
      <c r="B41" s="27">
        <v>35</v>
      </c>
      <c r="C41" s="8">
        <v>2.5</v>
      </c>
      <c r="D41" s="25">
        <f>40/67*100</f>
        <v>59.701492537313428</v>
      </c>
      <c r="E41" s="26">
        <v>3</v>
      </c>
      <c r="F41" s="26">
        <v>40</v>
      </c>
      <c r="G41" s="26">
        <v>13</v>
      </c>
      <c r="H41" s="26">
        <v>6</v>
      </c>
      <c r="I41" s="26">
        <v>5</v>
      </c>
      <c r="J41" s="6" t="s">
        <v>146</v>
      </c>
    </row>
    <row r="42" spans="2:10" x14ac:dyDescent="0.3">
      <c r="B42" s="27">
        <v>36</v>
      </c>
      <c r="C42" s="8">
        <v>2.5</v>
      </c>
      <c r="D42" s="25">
        <f>36/67*100</f>
        <v>53.731343283582092</v>
      </c>
      <c r="E42" s="26">
        <v>9</v>
      </c>
      <c r="F42" s="26">
        <v>13</v>
      </c>
      <c r="G42" s="26">
        <v>8</v>
      </c>
      <c r="H42" s="26">
        <v>36</v>
      </c>
      <c r="I42" s="26">
        <v>1</v>
      </c>
      <c r="J42" s="6" t="s">
        <v>146</v>
      </c>
    </row>
    <row r="43" spans="2:10" x14ac:dyDescent="0.3">
      <c r="B43" s="27">
        <v>37</v>
      </c>
      <c r="C43" s="8">
        <v>2.5</v>
      </c>
      <c r="D43" s="25">
        <f>49/67*100</f>
        <v>73.134328358208961</v>
      </c>
      <c r="E43" s="26">
        <v>3</v>
      </c>
      <c r="F43" s="26">
        <v>6</v>
      </c>
      <c r="G43" s="26">
        <v>7</v>
      </c>
      <c r="H43" s="26">
        <v>2</v>
      </c>
      <c r="I43" s="26">
        <v>49</v>
      </c>
      <c r="J43" s="6" t="s">
        <v>146</v>
      </c>
    </row>
    <row r="44" spans="2:10" x14ac:dyDescent="0.3">
      <c r="B44" s="27">
        <v>38</v>
      </c>
      <c r="C44" s="8">
        <v>2.5</v>
      </c>
      <c r="D44" s="25">
        <f>46/67*100</f>
        <v>68.656716417910445</v>
      </c>
      <c r="E44" s="26">
        <v>6</v>
      </c>
      <c r="F44" s="26">
        <v>46</v>
      </c>
      <c r="G44" s="26">
        <v>5</v>
      </c>
      <c r="H44" s="26">
        <v>1</v>
      </c>
      <c r="I44" s="26">
        <v>9</v>
      </c>
      <c r="J44" s="6" t="s">
        <v>146</v>
      </c>
    </row>
    <row r="45" spans="2:10" x14ac:dyDescent="0.3">
      <c r="B45" s="27">
        <v>39</v>
      </c>
      <c r="C45" s="8">
        <v>2.5</v>
      </c>
      <c r="D45" s="25">
        <f>36/67*100</f>
        <v>53.731343283582092</v>
      </c>
      <c r="E45" s="26">
        <v>9</v>
      </c>
      <c r="F45" s="26">
        <v>9</v>
      </c>
      <c r="G45" s="26">
        <v>6</v>
      </c>
      <c r="H45" s="26">
        <v>36</v>
      </c>
      <c r="I45" s="26">
        <v>7</v>
      </c>
      <c r="J45" s="25" t="s">
        <v>146</v>
      </c>
    </row>
    <row r="46" spans="2:10" x14ac:dyDescent="0.3">
      <c r="B46" s="27">
        <v>40</v>
      </c>
      <c r="C46" s="8">
        <v>2.5</v>
      </c>
      <c r="D46" s="25">
        <f>37/67*100</f>
        <v>55.223880597014926</v>
      </c>
      <c r="E46" s="26">
        <v>16</v>
      </c>
      <c r="F46" s="26">
        <v>2</v>
      </c>
      <c r="G46" s="26">
        <v>9</v>
      </c>
      <c r="H46" s="26">
        <v>37</v>
      </c>
      <c r="I46" s="26">
        <v>3</v>
      </c>
      <c r="J46" s="6" t="s">
        <v>146</v>
      </c>
    </row>
    <row r="47" spans="2:10" x14ac:dyDescent="0.3">
      <c r="B47" s="16"/>
    </row>
    <row r="48" spans="2:10" x14ac:dyDescent="0.3">
      <c r="B48" s="16"/>
    </row>
    <row r="49" spans="2:2" x14ac:dyDescent="0.3">
      <c r="B49" s="16"/>
    </row>
    <row r="50" spans="2:2" x14ac:dyDescent="0.3">
      <c r="B50" s="16"/>
    </row>
    <row r="51" spans="2:2" x14ac:dyDescent="0.3">
      <c r="B51" s="16"/>
    </row>
  </sheetData>
  <mergeCells count="1">
    <mergeCell ref="B2:J2"/>
  </mergeCells>
  <phoneticPr fontId="1" type="noConversion"/>
  <conditionalFormatting sqref="J26 J29:J32 J45 D7:D46">
    <cfRule type="cellIs" dxfId="0" priority="1" operator="lessThan"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전체통계표</vt:lpstr>
      <vt:lpstr>산업재산권 통계표</vt:lpstr>
      <vt:lpstr>민법 통계표</vt:lpstr>
      <vt:lpstr>문항분석표(산업재산권법)</vt:lpstr>
      <vt:lpstr>문항분석표(민법개론)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2023-08-08T08:10:23Z</dcterms:created>
  <dcterms:modified xsi:type="dcterms:W3CDTF">2023-08-09T06:51:26Z</dcterms:modified>
</cp:coreProperties>
</file>